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875" windowHeight="10230" activeTab="0"/>
  </bookViews>
  <sheets>
    <sheet name="ANEXA 1" sheetId="1" r:id="rId1"/>
  </sheets>
  <externalReferences>
    <externalReference r:id="rId4"/>
    <externalReference r:id="rId5"/>
  </externalReferences>
  <definedNames>
    <definedName name="___xlfn_BAHTTEXT">#N/A</definedName>
    <definedName name="__xlfn_BAHTTEXT">#N/A</definedName>
    <definedName name="_xlfn_BAHTTEXT">#N/A</definedName>
    <definedName name="Excel_BuiltIn_Database">#REF!</definedName>
    <definedName name="_xlnm.Print_Area" localSheetId="0">'ANEXA 1'!$A$1:$E$112</definedName>
    <definedName name="_xlnm.Print_Titles" localSheetId="0">'ANEXA 1'!$14:$16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79" authorId="0">
      <text>
        <r>
          <rPr>
            <b/>
            <sz val="9"/>
            <color indexed="8"/>
            <rFont val="Tahoma"/>
            <family val="2"/>
          </rPr>
          <t xml:space="preserve">Elisabeta BIRAU:
</t>
        </r>
        <r>
          <rPr>
            <sz val="9"/>
            <color indexed="8"/>
            <rFont val="Tahoma"/>
            <family val="2"/>
          </rPr>
          <t>la sfarsit de an se raporteaza tot la rd 55</t>
        </r>
      </text>
    </comment>
  </commentList>
</comments>
</file>

<file path=xl/sharedStrings.xml><?xml version="1.0" encoding="utf-8"?>
<sst xmlns="http://schemas.openxmlformats.org/spreadsheetml/2006/main" count="134" uniqueCount="122">
  <si>
    <t>CASA  DE  ASIGURĂRI  DE  SĂNĂTATE MARAMURES</t>
  </si>
  <si>
    <t>ADRESA: BAIA MARE, STR. GH. BILASCU NR. 22A</t>
  </si>
  <si>
    <t>Număr telefon:  0262215207</t>
  </si>
  <si>
    <t>COD DE ÎNREGISTRARE FISCALĂ:  11320493</t>
  </si>
  <si>
    <t>CODUL ACTIVITĂŢII CAEN: 8430</t>
  </si>
  <si>
    <t>BILANŢ</t>
  </si>
  <si>
    <t>la  data  de  31 DECEMBRIE 2017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</si>
  <si>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</si>
  <si>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</si>
  <si>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</si>
  <si>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</si>
  <si>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</si>
  <si>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</si>
  <si>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</si>
  <si>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</si>
  <si>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</si>
  <si>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</si>
  <si>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A.</t>
  </si>
  <si>
    <t>ACTIVE</t>
  </si>
  <si>
    <t>01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</si>
  <si>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</si>
  <si>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</si>
  <si>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</si>
  <si>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</si>
  <si>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</si>
  <si>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</si>
  <si>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</si>
  <si>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</si>
  <si>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</si>
  <si>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</si>
  <si>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</si>
  <si>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</si>
  <si>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</si>
  <si>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</si>
  <si>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</si>
  <si>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</si>
  <si>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t>7.</t>
  </si>
  <si>
    <t>ACTIVE  CURENTE</t>
  </si>
  <si>
    <t xml:space="preserve">Creante curente – sume ce urmeaza a fi incasate intr-o perioada mai mica de un an-                                              </t>
  </si>
  <si>
    <t>Decontări privind încheierea execuţiei bugetului de stat din anul curent (ct. 4890101+4890301)</t>
  </si>
  <si>
    <t>21.1</t>
  </si>
  <si>
    <t>Avansuri acordate                                                                   (ct. 23200000+2340000+4090101+4090102)</t>
  </si>
  <si>
    <t>22.1</t>
  </si>
  <si>
    <t>Total creante curente ( rd. 21+23+25+27)</t>
  </si>
  <si>
    <t>Conturi la trezorerii si institutii de credit:</t>
  </si>
  <si>
    <t>33.1</t>
  </si>
  <si>
    <t xml:space="preserve">depozite </t>
  </si>
  <si>
    <t>35.1</t>
  </si>
  <si>
    <t>depozite</t>
  </si>
  <si>
    <t>Total disponibilitati si alte valori ( rd. 33+33.1+ 35+35.1)</t>
  </si>
  <si>
    <t>41.1</t>
  </si>
  <si>
    <t>B.</t>
  </si>
  <si>
    <t>DATORII</t>
  </si>
  <si>
    <t xml:space="preserve">DATORII NECURENTE- sume ce urmeaza a fi platite dupa o perioada mai mare de un an </t>
  </si>
  <si>
    <t xml:space="preserve">DATORII CURENTE - sume ce urmeaza a fi platite intr-o perioada de pana la un an  </t>
  </si>
  <si>
    <t>Decontări privind încheierea execuţiei bugetului de stat din anul curent  (ct 4890201)</t>
  </si>
  <si>
    <t>60.1</t>
  </si>
  <si>
    <t>Avansuri primite (ct. 4190000)</t>
  </si>
  <si>
    <t>61.1</t>
  </si>
  <si>
    <t xml:space="preserve">Datoriile institutiilor publice catre bugete                                     </t>
  </si>
  <si>
    <t>63.1</t>
  </si>
  <si>
    <t xml:space="preserve">Pensii, indemnizatii de somaj, burse </t>
  </si>
  <si>
    <t>73.1</t>
  </si>
  <si>
    <t>C.</t>
  </si>
  <si>
    <t>CAPITALURI PROPRII</t>
  </si>
  <si>
    <t xml:space="preserve"> *) Conturi de repartizat după natura elementelor respective.</t>
  </si>
  <si>
    <t xml:space="preserve"> **) Solduri debitoare ale conturilor respective.</t>
  </si>
  <si>
    <t>PREŞEDINTE- DIRECTOR GENERAL,</t>
  </si>
  <si>
    <t>DIRECTOR EXECUTIV ECONOMIC,</t>
  </si>
  <si>
    <r>
      <rPr>
        <b/>
        <sz val="12"/>
        <rFont val="Times New Roman"/>
        <family val="1"/>
      </rPr>
      <t xml:space="preserve">Active fixe necorporale </t>
    </r>
    <r>
      <rPr>
        <sz val="12"/>
        <rFont val="Times New Roman"/>
        <family val="1"/>
      </rPr>
      <t>(ct.2030000+2050000+2060000+2080100+2080200+ 2330000 -2800300-2800500-2800800-2900400-2900500-2900800-2930100*)</t>
    </r>
  </si>
  <si>
    <r>
      <rPr>
        <b/>
        <sz val="12"/>
        <rFont val="Times New Roman"/>
        <family val="1"/>
      </rP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</rPr>
      <t xml:space="preserve"> (ct.2130100+2130200+2130300+2130400+2140000+2310000 -2810300-2810400-2910300-2910400-2930200*)</t>
    </r>
  </si>
  <si>
    <r>
      <rPr>
        <b/>
        <sz val="11"/>
        <rFont val="Arial"/>
        <family val="2"/>
      </rPr>
      <t xml:space="preserve">Terenuri şi clădiri                              </t>
    </r>
    <r>
      <rPr>
        <sz val="11"/>
        <rFont val="Arial"/>
        <family val="2"/>
      </rPr>
      <t xml:space="preserve"> (ct.2110100+2110200+2120101+2120102+2120201+2120301+2120401+2120501+2120601+2120901+2310000-2810100-2810200 -2910100-2910200-2930200)</t>
    </r>
  </si>
  <si>
    <r>
      <rPr>
        <b/>
        <sz val="11"/>
        <rFont val="Arial"/>
        <family val="2"/>
      </rP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</si>
  <si>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</si>
  <si>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r>
      <rPr>
        <b/>
        <sz val="11"/>
        <rFont val="Arial"/>
        <family val="2"/>
      </rP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</si>
  <si>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r>
      <rPr>
        <b/>
        <sz val="11"/>
        <rFont val="Arial"/>
        <family val="2"/>
      </rP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</si>
  <si>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r>
      <rPr>
        <b/>
        <sz val="12"/>
        <rFont val="Times New Roman"/>
        <family val="1"/>
      </rPr>
      <t>TOTAL ACTIVE NECURENTE</t>
    </r>
    <r>
      <rPr>
        <sz val="12"/>
        <rFont val="Times New Roman"/>
        <family val="1"/>
      </rPr>
      <t xml:space="preserve"> (rd.03+04+05+06+07+09)</t>
    </r>
  </si>
  <si>
    <r>
      <rPr>
        <b/>
        <sz val="11"/>
        <rFont val="Arial"/>
        <family val="2"/>
      </rP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</t>
    </r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</si>
  <si>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+4730109**+4810101+ 4810102+ 4810103+4810900+ 4830000 + 4890101+4890301 - 4910100- 4960</t>
    </r>
  </si>
  <si>
    <r>
      <rPr>
        <b/>
        <sz val="11"/>
        <rFont val="Arial"/>
        <family val="2"/>
      </rP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</si>
  <si>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4310100**+4310200**+4310300**+4310400**+ 4310500**+ 4310700**+4370100**+4370200**+ 4370300**+ 4420400+ 4420802+ 4440000**+4460100**+4460200**+4480200+ 4610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</si>
  <si>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(ct.4630000+4640000+4650100+4650200+4660401+4660402+ 4660500+ 4660900 - 4970000) </t>
    </r>
  </si>
  <si>
    <r>
      <rPr>
        <b/>
        <sz val="11"/>
        <rFont val="Arial"/>
        <family val="2"/>
      </rP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</t>
    </r>
  </si>
  <si>
    <r>
      <rPr>
        <b/>
        <sz val="11"/>
        <rFont val="Arial"/>
        <family val="2"/>
      </rP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</si>
  <si>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rPr>
        <b/>
        <sz val="11"/>
        <rFont val="Arial"/>
        <family val="2"/>
      </rPr>
      <t xml:space="preserve">Împrumuturi pe termen scurt acordate     </t>
    </r>
    <r>
      <rPr>
        <sz val="11"/>
        <rFont val="Arial"/>
        <family val="2"/>
      </rPr>
      <t xml:space="preserve">(ct.2670101+2670102+2670103+2670104+2670105+ 2670108+ 2670601 +2670602+ 2670603+2670604+ 2670605+ 2670609+ 4680101+ 4680102 +4680103+ 4680104 +4680105+4680106+ 4680107+ 4680108+ 4680109 + 4690103+4690105+ 4690106+ </t>
    </r>
  </si>
  <si>
    <r>
      <rPr>
        <b/>
        <sz val="11"/>
        <rFont val="Arial"/>
        <family val="2"/>
      </rPr>
      <t xml:space="preserve">  Investiţii pe termen scurt </t>
    </r>
    <r>
      <rPr>
        <sz val="11"/>
        <rFont val="Arial"/>
        <family val="2"/>
      </rPr>
      <t>(ct.5050000-5950000)</t>
    </r>
  </si>
  <si>
    <r>
      <t xml:space="preserve">Conturi la trezorerie, casa în lei </t>
    </r>
    <r>
      <rPr>
        <sz val="11"/>
        <rFont val="Arial"/>
        <family val="2"/>
      </rPr>
      <t xml:space="preserve">(ct.5100000+5120101+5120501+5130101+5130301+5130302+ 5140101 +5140301+5140302+  5150101+5150103+ 5150301 +5150500+5150600+ 5160101+5160301+5160302+5170101+ 5170301+5170302+5200100 + 5210100 + 5210300 + 5230000 + 5250101 </t>
    </r>
  </si>
  <si>
    <r>
      <rPr>
        <b/>
        <sz val="11"/>
        <rFont val="Arial"/>
        <family val="2"/>
      </rP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</si>
  <si>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r>
      <rPr>
        <b/>
        <sz val="11"/>
        <rFont val="Arial"/>
        <family val="2"/>
      </rPr>
      <t xml:space="preserve">Conturi la instituţii de credit, BNR, casă în valută                        </t>
    </r>
    <r>
      <rPr>
        <sz val="11"/>
        <rFont val="Arial"/>
        <family val="2"/>
      </rPr>
      <t>(ct. 5110101+5110102+5120102+5120402+5120502 +5130102 + 5130202+ 5140102 + 5140202 +  5150102 + 5150202 + 5150302+ 5160102+ 5160202 + 5170102 + 5170202  + 5290102 + 5290202 + 5290</t>
    </r>
  </si>
  <si>
    <r>
      <rPr>
        <b/>
        <sz val="11"/>
        <rFont val="Arial"/>
        <family val="2"/>
      </rP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</si>
  <si>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r>
      <rPr>
        <b/>
        <sz val="11"/>
        <rFont val="Arial"/>
        <family val="2"/>
      </rP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   5240200+5240300+5550101+5550102+5550103-7700000) </t>
    </r>
  </si>
  <si>
    <r>
      <rPr>
        <b/>
        <sz val="11"/>
        <rFont val="Arial"/>
        <family val="2"/>
      </rP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</si>
  <si>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r>
      <rPr>
        <b/>
        <sz val="11"/>
        <rFont val="Arial"/>
        <family val="2"/>
      </rPr>
      <t xml:space="preserve">Cheltuieli în avans </t>
    </r>
    <r>
      <rPr>
        <sz val="11"/>
        <rFont val="Arial"/>
        <family val="2"/>
      </rPr>
      <t>(ct. 4710000 )</t>
    </r>
  </si>
  <si>
    <r>
      <rPr>
        <b/>
        <sz val="12"/>
        <rFont val="Times New Roman"/>
        <family val="1"/>
      </rP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</si>
  <si>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rPr>
        <b/>
        <sz val="12"/>
        <rFont val="Times New Roman"/>
        <family val="1"/>
      </rPr>
      <t xml:space="preserve">TOTAL ACTIVE  </t>
    </r>
    <r>
      <rPr>
        <sz val="12"/>
        <rFont val="Times New Roman"/>
        <family val="1"/>
      </rPr>
      <t xml:space="preserve"> (rd.15+45)</t>
    </r>
  </si>
  <si>
    <r>
      <rPr>
        <b/>
        <sz val="11"/>
        <rFont val="Arial"/>
        <family val="2"/>
      </rP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(ct.2690200+4010200+4030200+4040200+4050200+4280201+ 4620201+ 4620209 + 5090000),  din care:</t>
    </r>
  </si>
  <si>
    <r>
      <rPr>
        <b/>
        <sz val="11"/>
        <rFont val="Arial"/>
        <family val="2"/>
      </rP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</si>
  <si>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rPr>
        <b/>
        <sz val="11"/>
        <rFont val="Arial"/>
        <family val="2"/>
      </rP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</si>
  <si>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</si>
  <si>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rPr>
        <b/>
        <sz val="12"/>
        <rFont val="Times New Roman"/>
        <family val="1"/>
      </rPr>
      <t xml:space="preserve">TOTAL DATORII NECURENTE </t>
    </r>
    <r>
      <rPr>
        <sz val="12"/>
        <rFont val="Times New Roman"/>
        <family val="1"/>
      </rPr>
      <t>(rd.52+54+55)</t>
    </r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</si>
  <si>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+4730109+ 4810101+4810102+ 4810103+ 4810900</t>
    </r>
    <r>
      <rPr>
        <sz val="11"/>
        <rFont val="Arial"/>
        <family val="2"/>
      </rPr>
      <t>+ 4830000+ 4890201+ 5090000+ 5120800),  din care:</t>
    </r>
  </si>
  <si>
    <r>
      <rPr>
        <b/>
        <sz val="11"/>
        <rFont val="Arial"/>
        <family val="2"/>
      </rP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</si>
  <si>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+ 4310500+ 4310700+ 4370100 + 4370200 + 4370300 + 4400000+4410000+ 4420300 + 4420801+ 4440000+ 4460000+4460100+446</t>
    </r>
  </si>
  <si>
    <r>
      <rPr>
        <b/>
        <sz val="11"/>
        <rFont val="Arial"/>
        <family val="2"/>
      </rPr>
      <t xml:space="preserve">Contribuţii sociale  </t>
    </r>
    <r>
      <rPr>
        <sz val="11"/>
        <rFont val="Arial"/>
        <family val="2"/>
      </rPr>
      <t xml:space="preserve">                        (ct.4310100+4310200+4310300+4310400+ 4310500+ 4310700+ 4370100+ 4370200+4370300)</t>
    </r>
  </si>
  <si>
    <r>
      <rPr>
        <b/>
        <sz val="11"/>
        <rFont val="Arial"/>
        <family val="2"/>
      </rP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</si>
  <si>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(ct.4500200+4500400+4500600+4510200+ 4510401+4510402+4510409+4510601+4510602 + 45</t>
    </r>
  </si>
  <si>
    <r>
      <rPr>
        <sz val="11"/>
        <rFont val="Arial"/>
        <family val="2"/>
      </rPr>
      <t>din care:</t>
    </r>
    <r>
      <rPr>
        <b/>
        <sz val="11"/>
        <rFont val="Arial"/>
        <family val="2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</si>
  <si>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rPr>
        <b/>
        <sz val="11"/>
        <rFont val="Arial"/>
        <family val="2"/>
      </rP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</t>
    </r>
  </si>
  <si>
    <r>
      <rPr>
        <b/>
        <sz val="11"/>
        <rFont val="Arial"/>
        <family val="2"/>
      </rP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</t>
    </r>
  </si>
  <si>
    <r>
      <rPr>
        <b/>
        <sz val="11"/>
        <rFont val="Arial"/>
        <family val="2"/>
      </rP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</si>
  <si>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rPr>
        <b/>
        <sz val="11"/>
        <rFont val="Arial"/>
        <family val="2"/>
      </rP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</si>
  <si>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r>
      <rPr>
        <b/>
        <sz val="11"/>
        <rFont val="Arial"/>
        <family val="2"/>
      </rPr>
      <t xml:space="preserve">Venituri în avans </t>
    </r>
    <r>
      <rPr>
        <sz val="11"/>
        <rFont val="Arial"/>
        <family val="2"/>
      </rPr>
      <t>(ct.4720000)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</si>
  <si>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</si>
  <si>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rPr>
        <b/>
        <sz val="12"/>
        <rFont val="Times New Roman"/>
        <family val="1"/>
      </rPr>
      <t xml:space="preserve">TOTAL DATORII CURENTE </t>
    </r>
    <r>
      <rPr>
        <sz val="12"/>
        <rFont val="Times New Roman"/>
        <family val="1"/>
      </rPr>
      <t>(rd.60+62+65+70+71+72+73+74+75)</t>
    </r>
  </si>
  <si>
    <r>
      <rPr>
        <b/>
        <sz val="12"/>
        <rFont val="Times New Roman"/>
        <family val="1"/>
      </rPr>
      <t xml:space="preserve">TOTAL DATORII </t>
    </r>
    <r>
      <rPr>
        <sz val="12"/>
        <rFont val="Times New Roman"/>
        <family val="1"/>
      </rPr>
      <t>(rd.58+78)</t>
    </r>
  </si>
  <si>
    <r>
      <rPr>
        <b/>
        <sz val="12"/>
        <rFont val="Times New Roman"/>
        <family val="1"/>
      </rP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</si>
  <si>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r>
      <t xml:space="preserve">Rezerve, fonduri </t>
    </r>
    <r>
      <rPr>
        <sz val="11"/>
        <rFont val="Arial"/>
        <family val="2"/>
      </rPr>
      <t>(ct.1000000+1010000+1020101+1020102+1020103+</t>
    </r>
    <r>
      <rPr>
        <sz val="11"/>
        <color indexed="8"/>
        <rFont val="Arial"/>
        <family val="2"/>
      </rPr>
      <t>1040101+1040102+1040103+1</t>
    </r>
    <r>
      <rPr>
        <sz val="11"/>
        <rFont val="Arial"/>
        <family val="2"/>
      </rPr>
      <t>030000+ 1050100+ 1050200+ 1050300+1050400+1050500+ 1060000+ 1320000+ 1330000</t>
    </r>
    <r>
      <rPr>
        <sz val="11"/>
        <rFont val="Arial"/>
        <family val="2"/>
      </rPr>
      <t xml:space="preserve">) </t>
    </r>
    <r>
      <rPr>
        <b/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</si>
  <si>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</si>
  <si>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</si>
  <si>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rPr>
        <b/>
        <sz val="11"/>
        <rFont val="Arial"/>
        <family val="2"/>
      </rP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</si>
  <si>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rPr>
        <b/>
        <sz val="11"/>
        <rFont val="Arial"/>
        <family val="2"/>
      </rP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</si>
  <si>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rPr>
        <b/>
        <sz val="12"/>
        <rFont val="Times New Roman"/>
        <family val="1"/>
      </rP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</si>
</sst>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.00\ _l_e_i_-;\-* #,##0.00\ _l_e_i_-;_-* \-??\ _l_e_i_-;_-@_-"/>
    <numFmt numFmtId="181" formatCode="_(* #,##0.00_);_(* \(#,##0.00\);_(* \-??_);_(@_)"/>
    <numFmt numFmtId="182" formatCode="_(* #,##0_);_(* \(#,##0\);_(* \-??_);_(@_)"/>
    <numFmt numFmtId="183" formatCode="_-* #,##0.00&quot; lei&quot;_-;\-* #,##0.00&quot; lei&quot;_-;_-* \-??&quot; lei&quot;_-;_-@_-"/>
    <numFmt numFmtId="184" formatCode="#,##0.0"/>
    <numFmt numFmtId="185" formatCode="#,##0.00_ ;[Red]\-#,##0.00\ "/>
    <numFmt numFmtId="186" formatCode="0.0"/>
    <numFmt numFmtId="187" formatCode="#,##0.000"/>
    <numFmt numFmtId="188" formatCode="#,##0.0000"/>
    <numFmt numFmtId="189" formatCode="00000"/>
    <numFmt numFmtId="190" formatCode="[$-418]d\ mmmm\ yyyy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i/>
      <sz val="10"/>
      <color indexed="23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0"/>
      <color indexed="19"/>
      <name val="Arial"/>
      <family val="2"/>
    </font>
    <font>
      <sz val="11"/>
      <color indexed="19"/>
      <name val="Calibri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8" fillId="0" borderId="2" applyNumberFormat="0" applyFill="0" applyAlignment="0" applyProtection="0"/>
    <xf numFmtId="0" fontId="9" fillId="22" borderId="3" applyNumberFormat="0" applyAlignment="0" applyProtection="0"/>
    <xf numFmtId="180" fontId="0" fillId="0" borderId="0" applyFill="0" applyBorder="0" applyAlignment="0" applyProtection="0"/>
    <xf numFmtId="169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83" fontId="0" fillId="0" borderId="0" applyFill="0" applyBorder="0" applyAlignment="0" applyProtection="0"/>
    <xf numFmtId="168" fontId="0" fillId="0" borderId="0" applyFill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5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8" fillId="0" borderId="2" applyNumberFormat="0" applyFill="0" applyAlignment="0" applyProtection="0"/>
    <xf numFmtId="0" fontId="22" fillId="25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5" borderId="1" applyNumberFormat="0" applyAlignment="0" applyProtection="0"/>
    <xf numFmtId="0" fontId="25" fillId="25" borderId="1" applyNumberFormat="0" applyAlignment="0" applyProtection="0"/>
    <xf numFmtId="0" fontId="0" fillId="25" borderId="6" applyNumberFormat="0" applyAlignment="0" applyProtection="0"/>
    <xf numFmtId="0" fontId="1" fillId="4" borderId="6" applyNumberFormat="0" applyFont="0" applyAlignment="0" applyProtection="0"/>
    <xf numFmtId="0" fontId="20" fillId="21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9" fillId="22" borderId="3" applyNumberFormat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2" fillId="0" borderId="0" xfId="0" applyFont="1" applyFill="1" applyAlignment="1" applyProtection="1">
      <alignment horizontal="center"/>
      <protection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34" fillId="0" borderId="0" xfId="0" applyFont="1" applyBorder="1" applyAlignment="1" applyProtection="1">
      <alignment vertical="top"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1" fontId="34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1" xfId="0" applyFont="1" applyBorder="1" applyAlignment="1" applyProtection="1">
      <alignment horizontal="center" vertical="top" wrapText="1"/>
      <protection/>
    </xf>
    <xf numFmtId="0" fontId="37" fillId="0" borderId="10" xfId="0" applyFont="1" applyBorder="1" applyAlignment="1" applyProtection="1">
      <alignment horizontal="center" vertical="top" wrapText="1"/>
      <protection/>
    </xf>
    <xf numFmtId="0" fontId="37" fillId="0" borderId="12" xfId="0" applyFont="1" applyBorder="1" applyAlignment="1" applyProtection="1">
      <alignment horizontal="center" vertical="top" wrapText="1"/>
      <protection/>
    </xf>
    <xf numFmtId="1" fontId="37" fillId="0" borderId="13" xfId="0" applyNumberFormat="1" applyFont="1" applyBorder="1" applyAlignment="1" applyProtection="1">
      <alignment horizontal="center" vertical="top" wrapText="1"/>
      <protection/>
    </xf>
    <xf numFmtId="0" fontId="38" fillId="0" borderId="0" xfId="0" applyFont="1" applyFill="1" applyAlignment="1" applyProtection="1">
      <alignment horizontal="center"/>
      <protection/>
    </xf>
    <xf numFmtId="3" fontId="39" fillId="0" borderId="0" xfId="0" applyNumberFormat="1" applyFont="1" applyFill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3" fontId="39" fillId="0" borderId="0" xfId="0" applyNumberFormat="1" applyFont="1" applyAlignment="1" applyProtection="1">
      <alignment/>
      <protection/>
    </xf>
    <xf numFmtId="0" fontId="34" fillId="0" borderId="14" xfId="0" applyFont="1" applyBorder="1" applyAlignment="1" applyProtection="1">
      <alignment horizontal="center" vertical="center" wrapText="1"/>
      <protection/>
    </xf>
    <xf numFmtId="0" fontId="34" fillId="0" borderId="15" xfId="0" applyFont="1" applyBorder="1" applyAlignment="1" applyProtection="1">
      <alignment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3" fontId="24" fillId="0" borderId="16" xfId="0" applyNumberFormat="1" applyFont="1" applyFill="1" applyBorder="1" applyAlignment="1" applyProtection="1">
      <alignment horizontal="center" vertical="center" wrapText="1"/>
      <protection/>
    </xf>
    <xf numFmtId="3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34" fillId="0" borderId="18" xfId="0" applyFont="1" applyBorder="1" applyAlignment="1" applyProtection="1">
      <alignment horizontal="center" vertical="center" wrapText="1"/>
      <protection/>
    </xf>
    <xf numFmtId="0" fontId="34" fillId="0" borderId="19" xfId="0" applyFont="1" applyBorder="1" applyAlignment="1" applyProtection="1">
      <alignment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3" fontId="24" fillId="0" borderId="20" xfId="0" applyNumberFormat="1" applyFont="1" applyFill="1" applyBorder="1" applyAlignment="1" applyProtection="1">
      <alignment horizontal="center" vertical="center" wrapText="1"/>
      <protection/>
    </xf>
    <xf numFmtId="3" fontId="24" fillId="0" borderId="21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0" applyFont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vertical="center" wrapText="1"/>
      <protection/>
    </xf>
    <xf numFmtId="3" fontId="2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/>
      <protection/>
    </xf>
    <xf numFmtId="182" fontId="0" fillId="0" borderId="0" xfId="55" applyNumberFormat="1" applyFont="1" applyFill="1" applyBorder="1" applyAlignment="1" applyProtection="1">
      <alignment/>
      <protection/>
    </xf>
    <xf numFmtId="3" fontId="32" fillId="0" borderId="0" xfId="0" applyNumberFormat="1" applyFont="1" applyFill="1" applyAlignment="1" applyProtection="1">
      <alignment horizontal="center"/>
      <protection/>
    </xf>
    <xf numFmtId="0" fontId="31" fillId="0" borderId="19" xfId="0" applyFont="1" applyFill="1" applyBorder="1" applyAlignment="1">
      <alignment vertical="top" wrapText="1"/>
    </xf>
    <xf numFmtId="0" fontId="31" fillId="0" borderId="19" xfId="0" applyFont="1" applyFill="1" applyBorder="1" applyAlignment="1">
      <alignment vertical="top" wrapText="1"/>
    </xf>
    <xf numFmtId="3" fontId="41" fillId="0" borderId="0" xfId="0" applyNumberFormat="1" applyFont="1" applyFill="1" applyAlignment="1" applyProtection="1">
      <alignment horizontal="center"/>
      <protection/>
    </xf>
    <xf numFmtId="0" fontId="40" fillId="0" borderId="19" xfId="0" applyFont="1" applyFill="1" applyBorder="1" applyAlignment="1">
      <alignment vertical="top" wrapText="1"/>
    </xf>
    <xf numFmtId="3" fontId="33" fillId="0" borderId="20" xfId="0" applyNumberFormat="1" applyFont="1" applyFill="1" applyBorder="1" applyAlignment="1" applyProtection="1">
      <alignment horizontal="right" vertical="center" wrapText="1"/>
      <protection/>
    </xf>
    <xf numFmtId="3" fontId="33" fillId="0" borderId="21" xfId="0" applyNumberFormat="1" applyFont="1" applyFill="1" applyBorder="1" applyAlignment="1" applyProtection="1">
      <alignment horizontal="righ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0" fontId="34" fillId="0" borderId="23" xfId="0" applyFont="1" applyFill="1" applyBorder="1" applyAlignment="1" applyProtection="1">
      <alignment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35" fillId="0" borderId="14" xfId="0" applyFont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>
      <alignment vertical="top" wrapText="1"/>
    </xf>
    <xf numFmtId="0" fontId="35" fillId="0" borderId="18" xfId="0" applyFont="1" applyBorder="1" applyAlignment="1" applyProtection="1">
      <alignment vertical="center" wrapText="1"/>
      <protection/>
    </xf>
    <xf numFmtId="3" fontId="42" fillId="0" borderId="0" xfId="0" applyNumberFormat="1" applyFont="1" applyFill="1" applyAlignment="1" applyProtection="1">
      <alignment horizontal="center" vertical="center"/>
      <protection/>
    </xf>
    <xf numFmtId="3" fontId="41" fillId="0" borderId="0" xfId="0" applyNumberFormat="1" applyFont="1" applyFill="1" applyAlignment="1" applyProtection="1">
      <alignment horizontal="center" vertical="center"/>
      <protection/>
    </xf>
    <xf numFmtId="49" fontId="36" fillId="0" borderId="18" xfId="0" applyNumberFormat="1" applyFont="1" applyFill="1" applyBorder="1" applyAlignment="1" applyProtection="1">
      <alignment horizontal="center" vertical="center" wrapText="1"/>
      <protection/>
    </xf>
    <xf numFmtId="3" fontId="24" fillId="0" borderId="20" xfId="0" applyNumberFormat="1" applyFont="1" applyFill="1" applyBorder="1" applyAlignment="1" applyProtection="1">
      <alignment horizontal="right" vertical="center" wrapText="1"/>
      <protection/>
    </xf>
    <xf numFmtId="0" fontId="34" fillId="0" borderId="18" xfId="93" applyFont="1" applyFill="1" applyBorder="1" applyAlignment="1" applyProtection="1">
      <alignment horizontal="center" vertical="center" wrapText="1"/>
      <protection/>
    </xf>
    <xf numFmtId="0" fontId="34" fillId="0" borderId="19" xfId="93" applyFont="1" applyFill="1" applyBorder="1" applyAlignment="1" applyProtection="1">
      <alignment vertical="center" wrapText="1"/>
      <protection/>
    </xf>
    <xf numFmtId="49" fontId="34" fillId="0" borderId="18" xfId="93" applyNumberFormat="1" applyFont="1" applyFill="1" applyBorder="1" applyAlignment="1" applyProtection="1">
      <alignment horizontal="center" vertical="center" wrapText="1"/>
      <protection/>
    </xf>
    <xf numFmtId="0" fontId="31" fillId="0" borderId="23" xfId="0" applyFont="1" applyFill="1" applyBorder="1" applyAlignment="1">
      <alignment vertical="top" wrapText="1"/>
    </xf>
    <xf numFmtId="0" fontId="31" fillId="0" borderId="19" xfId="0" applyNumberFormat="1" applyFont="1" applyFill="1" applyBorder="1" applyAlignment="1">
      <alignment vertical="top" wrapText="1"/>
    </xf>
    <xf numFmtId="0" fontId="31" fillId="0" borderId="19" xfId="0" applyNumberFormat="1" applyFont="1" applyFill="1" applyBorder="1" applyAlignment="1">
      <alignment vertical="top" wrapText="1"/>
    </xf>
    <xf numFmtId="0" fontId="32" fillId="0" borderId="0" xfId="0" applyFont="1" applyFill="1" applyBorder="1" applyAlignment="1" applyProtection="1">
      <alignment horizontal="center"/>
      <protection/>
    </xf>
    <xf numFmtId="3" fontId="24" fillId="0" borderId="20" xfId="0" applyNumberFormat="1" applyFont="1" applyFill="1" applyBorder="1" applyAlignment="1" applyProtection="1">
      <alignment vertical="center" wrapText="1"/>
      <protection locked="0"/>
    </xf>
    <xf numFmtId="3" fontId="24" fillId="0" borderId="21" xfId="0" applyNumberFormat="1" applyFont="1" applyFill="1" applyBorder="1" applyAlignment="1" applyProtection="1">
      <alignment vertical="center" wrapText="1"/>
      <protection/>
    </xf>
    <xf numFmtId="0" fontId="43" fillId="0" borderId="18" xfId="93" applyFont="1" applyBorder="1" applyAlignment="1" applyProtection="1">
      <alignment horizontal="center" vertical="center" wrapText="1"/>
      <protection/>
    </xf>
    <xf numFmtId="0" fontId="34" fillId="0" borderId="19" xfId="93" applyFont="1" applyFill="1" applyBorder="1" applyAlignment="1" applyProtection="1">
      <alignment vertical="center" wrapText="1"/>
      <protection/>
    </xf>
    <xf numFmtId="49" fontId="43" fillId="0" borderId="18" xfId="93" applyNumberFormat="1" applyFont="1" applyBorder="1" applyAlignment="1" applyProtection="1">
      <alignment horizontal="center" vertical="center" wrapText="1"/>
      <protection/>
    </xf>
    <xf numFmtId="49" fontId="35" fillId="0" borderId="19" xfId="0" applyNumberFormat="1" applyFont="1" applyFill="1" applyBorder="1" applyAlignment="1" applyProtection="1">
      <alignment vertical="center" wrapText="1"/>
      <protection/>
    </xf>
    <xf numFmtId="49" fontId="34" fillId="0" borderId="18" xfId="0" applyNumberFormat="1" applyFont="1" applyFill="1" applyBorder="1" applyAlignment="1" applyProtection="1">
      <alignment horizontal="center" vertical="center" wrapText="1"/>
      <protection/>
    </xf>
    <xf numFmtId="0" fontId="40" fillId="0" borderId="23" xfId="0" applyFont="1" applyFill="1" applyBorder="1" applyAlignment="1">
      <alignment vertical="top" wrapText="1"/>
    </xf>
    <xf numFmtId="0" fontId="34" fillId="0" borderId="19" xfId="0" applyFont="1" applyFill="1" applyBorder="1" applyAlignment="1" applyProtection="1">
      <alignment vertical="center" wrapText="1"/>
      <protection/>
    </xf>
    <xf numFmtId="3" fontId="33" fillId="0" borderId="20" xfId="0" applyNumberFormat="1" applyFont="1" applyFill="1" applyBorder="1" applyAlignment="1" applyProtection="1">
      <alignment horizontal="center" vertical="center" wrapText="1"/>
      <protection/>
    </xf>
    <xf numFmtId="3" fontId="33" fillId="0" borderId="21" xfId="0" applyNumberFormat="1" applyFont="1" applyFill="1" applyBorder="1" applyAlignment="1" applyProtection="1">
      <alignment horizontal="center" vertical="center" wrapText="1"/>
      <protection/>
    </xf>
    <xf numFmtId="0" fontId="31" fillId="0" borderId="23" xfId="0" applyFont="1" applyFill="1" applyBorder="1" applyAlignment="1">
      <alignment vertical="top" wrapText="1"/>
    </xf>
    <xf numFmtId="3" fontId="33" fillId="0" borderId="24" xfId="0" applyNumberFormat="1" applyFont="1" applyFill="1" applyBorder="1" applyAlignment="1" applyProtection="1">
      <alignment horizontal="right" vertical="center" wrapText="1"/>
      <protection/>
    </xf>
    <xf numFmtId="3" fontId="33" fillId="0" borderId="25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Fill="1" applyBorder="1" applyAlignment="1">
      <alignment vertical="top" wrapText="1"/>
    </xf>
    <xf numFmtId="0" fontId="46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5" fillId="0" borderId="0" xfId="0" applyFont="1" applyFill="1" applyAlignment="1">
      <alignment horizontal="left"/>
    </xf>
    <xf numFmtId="3" fontId="0" fillId="0" borderId="0" xfId="0" applyNumberFormat="1" applyAlignment="1" applyProtection="1">
      <alignment/>
      <protection/>
    </xf>
    <xf numFmtId="0" fontId="3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1" fontId="40" fillId="0" borderId="0" xfId="0" applyNumberFormat="1" applyFont="1" applyAlignment="1" applyProtection="1">
      <alignment/>
      <protection/>
    </xf>
    <xf numFmtId="0" fontId="3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/>
    </xf>
    <xf numFmtId="1" fontId="34" fillId="0" borderId="26" xfId="0" applyNumberFormat="1" applyFont="1" applyBorder="1" applyAlignment="1" applyProtection="1">
      <alignment horizontal="center" vertical="center" wrapText="1"/>
      <protection/>
    </xf>
    <xf numFmtId="2" fontId="31" fillId="0" borderId="0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49" fontId="34" fillId="0" borderId="28" xfId="0" applyNumberFormat="1" applyFont="1" applyBorder="1" applyAlignment="1" applyProtection="1">
      <alignment horizontal="center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0" fontId="34" fillId="0" borderId="29" xfId="0" applyFont="1" applyBorder="1" applyAlignment="1" applyProtection="1">
      <alignment horizontal="center" vertical="center" wrapText="1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un" xfId="44"/>
    <cellStyle name="Calcul" xfId="45"/>
    <cellStyle name="Calculation" xfId="46"/>
    <cellStyle name="Celulă legată" xfId="47"/>
    <cellStyle name="Check Cell" xfId="48"/>
    <cellStyle name="Comma" xfId="49"/>
    <cellStyle name="Comma [0]" xfId="50"/>
    <cellStyle name="Comma 2" xfId="51"/>
    <cellStyle name="Comma 2 2" xfId="52"/>
    <cellStyle name="Comma 2_MM  BILANT TRIMESTRUL IV 2017 CORECTAT" xfId="53"/>
    <cellStyle name="Comma 3" xfId="54"/>
    <cellStyle name="Comma_MM BILANT TRIMESTRUL IV 2017 ( 3 ) cu anexa 1 modificata" xfId="55"/>
    <cellStyle name="Comma0" xfId="56"/>
    <cellStyle name="Comma0 2" xfId="57"/>
    <cellStyle name="Comma0_INFLUENTE CA" xfId="58"/>
    <cellStyle name="Currency" xfId="59"/>
    <cellStyle name="Currency [0]" xfId="60"/>
    <cellStyle name="Eronat" xfId="61"/>
    <cellStyle name="Error" xfId="62"/>
    <cellStyle name="Explanatory Text" xfId="63"/>
    <cellStyle name="Followed Hyperlink" xfId="64"/>
    <cellStyle name="Footnote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yperlink" xfId="72"/>
    <cellStyle name="Ieșire" xfId="73"/>
    <cellStyle name="Input" xfId="74"/>
    <cellStyle name="Intrare" xfId="75"/>
    <cellStyle name="Linked Cell" xfId="76"/>
    <cellStyle name="Neutral" xfId="77"/>
    <cellStyle name="Neutru" xfId="78"/>
    <cellStyle name="Normal 2" xfId="79"/>
    <cellStyle name="Normal 2 2" xfId="80"/>
    <cellStyle name="Normal 2_MM MACHETA ANEXA 26 (1.2) corectata" xfId="81"/>
    <cellStyle name="Normal 3" xfId="82"/>
    <cellStyle name="Normal 3 2" xfId="83"/>
    <cellStyle name="Normal 3 4" xfId="84"/>
    <cellStyle name="Normal 3_INFLUENTE CA" xfId="85"/>
    <cellStyle name="Normal 4" xfId="86"/>
    <cellStyle name="Normal 4 2" xfId="87"/>
    <cellStyle name="Normal 4_INFLUENTE CA" xfId="88"/>
    <cellStyle name="Normal 5" xfId="89"/>
    <cellStyle name="Normal 6" xfId="90"/>
    <cellStyle name="Normal 7" xfId="91"/>
    <cellStyle name="Normal 8" xfId="92"/>
    <cellStyle name="Normal_vaslui, bilant 30.06.2007_MM BILANT TRIMESTRUL IV 2017 ( 3 ) cu anexa 1 modificata" xfId="93"/>
    <cellStyle name="Notă" xfId="94"/>
    <cellStyle name="Note" xfId="95"/>
    <cellStyle name="Note 2" xfId="96"/>
    <cellStyle name="Note_MM MACHETA ANEXA 26 (1.2) corectata" xfId="97"/>
    <cellStyle name="Output" xfId="98"/>
    <cellStyle name="Percent" xfId="99"/>
    <cellStyle name="Percent 2" xfId="100"/>
    <cellStyle name="Percent 3" xfId="101"/>
    <cellStyle name="Status" xfId="102"/>
    <cellStyle name="Style 1" xfId="103"/>
    <cellStyle name="Style 1 2" xfId="104"/>
    <cellStyle name="Style 1_INFLUENTE CA" xfId="105"/>
    <cellStyle name="Text" xfId="106"/>
    <cellStyle name="Text avertisment" xfId="107"/>
    <cellStyle name="Text explicativ" xfId="108"/>
    <cellStyle name="Text_MM  BILANT TRIMESTRUL IV 2017 CORECTAT" xfId="109"/>
    <cellStyle name="Title" xfId="110"/>
    <cellStyle name="Titlu" xfId="111"/>
    <cellStyle name="Titlu 1" xfId="112"/>
    <cellStyle name="Titlu 2" xfId="113"/>
    <cellStyle name="Titlu 3" xfId="114"/>
    <cellStyle name="Titlu 4" xfId="115"/>
    <cellStyle name="Total" xfId="116"/>
    <cellStyle name="Verificare celulă" xfId="117"/>
    <cellStyle name="Warning" xfId="118"/>
    <cellStyle name="Warning Text" xfId="1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ASMM\Desktop\BILANTURI%202017\MM%20BILANT%20TRIMESTRUL%20IV%202017%20(%203%20)%20cu%20anexa%201%20modific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1"/>
      <sheetName val="ANEXA 2"/>
      <sheetName val="ANEXA 3 "/>
      <sheetName val="COD 04 (2)"/>
      <sheetName val="ANEXA 14a"/>
      <sheetName val="ANEXA 32"/>
      <sheetName val="Anexa 19"/>
      <sheetName val="ANEXA 40c"/>
      <sheetName val="ANEXA 5 "/>
      <sheetName val="ANEXA 5  (2)"/>
      <sheetName val="ANEXA 6"/>
      <sheetName val="ANEXA 6 (2)"/>
      <sheetName val="ANEXA 7 CAPITOL 6605"/>
      <sheetName val="ANEXA 7 CAPITOL 6805 "/>
      <sheetName val="ANEXA 7 CAPITOL 6608"/>
      <sheetName val="ANEXA 23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ANEXA 26(3.1)"/>
      <sheetName val="ANEXA 29 "/>
      <sheetName val="ANEXA 27"/>
      <sheetName val="ANEXA 30"/>
      <sheetName val="ANEXA 30 (2)"/>
      <sheetName val="CHELT"/>
      <sheetName val="NOTA 1"/>
      <sheetName val="SOLDURI BILANT"/>
      <sheetName val="ANEXA 2 SOLDURI"/>
      <sheetName val="VENITURI "/>
      <sheetName val="PROVIZIOANE"/>
      <sheetName val="DISPONIBILITATI"/>
      <sheetName val="COD 04"/>
      <sheetName val="PLATI"/>
      <sheetName val="ANGAJAMENTE BUGETARE"/>
      <sheetName val="ANGAJAMENTE LEGALE"/>
      <sheetName val="CONT EXECUTIE  "/>
      <sheetName val="CREDITE BUG"/>
      <sheetName val="TAXA EVALUARE"/>
      <sheetName val="CONT 8080"/>
      <sheetName val="CONT 8080 (2)"/>
      <sheetName val="ACCIDENTE MUNCA 1 "/>
      <sheetName val="ACCIDENTE DE MUNCA 2"/>
      <sheetName val="PREJUDICII SI DAUNE"/>
      <sheetName val="Venituri proprii"/>
      <sheetName val="Bugetul de stat"/>
      <sheetName val="Programe"/>
      <sheetName val="CREDITE DE ANGAJAMENT"/>
      <sheetName val="F104 sint fin prog"/>
      <sheetName val="105 fisa prog cu scop CURATIV"/>
      <sheetName val="F105 SERVICII MEDICALE"/>
      <sheetName val="F105 CV-CVR"/>
      <sheetName val="Sheet1"/>
    </sheetNames>
    <sheetDataSet>
      <sheetData sheetId="33">
        <row r="7">
          <cell r="D7">
            <v>8785877</v>
          </cell>
        </row>
        <row r="8">
          <cell r="D8">
            <v>19792</v>
          </cell>
        </row>
        <row r="13">
          <cell r="D13">
            <v>3727947</v>
          </cell>
        </row>
        <row r="14">
          <cell r="D14">
            <v>8532</v>
          </cell>
        </row>
        <row r="17">
          <cell r="D17">
            <v>4362005</v>
          </cell>
        </row>
        <row r="18">
          <cell r="C18">
            <v>377140960</v>
          </cell>
        </row>
        <row r="23">
          <cell r="D23">
            <v>365783</v>
          </cell>
        </row>
        <row r="28">
          <cell r="C28">
            <v>1436860</v>
          </cell>
        </row>
        <row r="30">
          <cell r="C30">
            <v>603375</v>
          </cell>
        </row>
        <row r="32">
          <cell r="C32">
            <v>10618541</v>
          </cell>
        </row>
        <row r="33">
          <cell r="C33">
            <v>213870</v>
          </cell>
        </row>
        <row r="34">
          <cell r="C34">
            <v>1268892</v>
          </cell>
        </row>
        <row r="35">
          <cell r="C35">
            <v>259240</v>
          </cell>
        </row>
        <row r="36">
          <cell r="C36">
            <v>25690</v>
          </cell>
        </row>
        <row r="49">
          <cell r="D49">
            <v>1433919</v>
          </cell>
        </row>
        <row r="51">
          <cell r="D51">
            <v>772429</v>
          </cell>
        </row>
        <row r="52">
          <cell r="D52">
            <v>1286914</v>
          </cell>
        </row>
        <row r="53">
          <cell r="D53">
            <v>21996</v>
          </cell>
        </row>
        <row r="65">
          <cell r="C65">
            <v>494</v>
          </cell>
        </row>
        <row r="69">
          <cell r="C69">
            <v>642402</v>
          </cell>
        </row>
        <row r="73">
          <cell r="D73">
            <v>65230813</v>
          </cell>
        </row>
        <row r="78">
          <cell r="C78">
            <v>66</v>
          </cell>
        </row>
        <row r="81">
          <cell r="D81">
            <v>289964</v>
          </cell>
        </row>
        <row r="82">
          <cell r="D82">
            <v>1226</v>
          </cell>
        </row>
        <row r="85">
          <cell r="D85">
            <v>4434</v>
          </cell>
        </row>
        <row r="86">
          <cell r="D86">
            <v>20622</v>
          </cell>
        </row>
        <row r="90">
          <cell r="D90">
            <v>65983</v>
          </cell>
        </row>
        <row r="91">
          <cell r="D91">
            <v>43858</v>
          </cell>
        </row>
        <row r="92">
          <cell r="D92">
            <v>21752</v>
          </cell>
        </row>
        <row r="93">
          <cell r="D93">
            <v>22892</v>
          </cell>
        </row>
        <row r="94">
          <cell r="D94">
            <v>627</v>
          </cell>
        </row>
        <row r="95">
          <cell r="D95">
            <v>2014</v>
          </cell>
        </row>
        <row r="96">
          <cell r="D96">
            <v>2064</v>
          </cell>
        </row>
        <row r="97">
          <cell r="D97">
            <v>2061</v>
          </cell>
        </row>
        <row r="99">
          <cell r="D99">
            <v>54920</v>
          </cell>
        </row>
        <row r="106">
          <cell r="C106">
            <v>2000003</v>
          </cell>
        </row>
        <row r="107">
          <cell r="C107">
            <v>998193</v>
          </cell>
        </row>
        <row r="108">
          <cell r="D108">
            <v>4450652</v>
          </cell>
        </row>
        <row r="109">
          <cell r="D109">
            <v>30363</v>
          </cell>
        </row>
        <row r="110">
          <cell r="C110">
            <v>42128788</v>
          </cell>
        </row>
        <row r="111">
          <cell r="D111">
            <v>6337</v>
          </cell>
        </row>
        <row r="112">
          <cell r="C112">
            <v>7700</v>
          </cell>
        </row>
        <row r="115">
          <cell r="C115">
            <v>4044856</v>
          </cell>
        </row>
        <row r="116">
          <cell r="D116">
            <v>350479559</v>
          </cell>
        </row>
        <row r="131">
          <cell r="C131">
            <v>45120</v>
          </cell>
        </row>
        <row r="138">
          <cell r="C138">
            <v>20622</v>
          </cell>
        </row>
        <row r="139">
          <cell r="C139">
            <v>59663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showZeros="0" tabSelected="1" zoomScaleSheetLayoutView="100" workbookViewId="0" topLeftCell="A49">
      <selection activeCell="G92" sqref="G92"/>
    </sheetView>
  </sheetViews>
  <sheetFormatPr defaultColWidth="9.140625" defaultRowHeight="12.75"/>
  <cols>
    <col min="1" max="1" width="5.00390625" style="3" customWidth="1"/>
    <col min="2" max="2" width="56.00390625" style="3" customWidth="1"/>
    <col min="3" max="3" width="6.140625" style="86" customWidth="1"/>
    <col min="4" max="4" width="21.421875" style="3" customWidth="1"/>
    <col min="5" max="5" width="22.57421875" style="12" customWidth="1"/>
    <col min="6" max="6" width="12.7109375" style="1" customWidth="1"/>
    <col min="7" max="7" width="24.7109375" style="1" customWidth="1"/>
    <col min="8" max="8" width="13.421875" style="2" customWidth="1"/>
    <col min="9" max="11" width="18.7109375" style="3" customWidth="1"/>
    <col min="12" max="12" width="12.7109375" style="4" customWidth="1"/>
    <col min="13" max="13" width="11.7109375" style="3" customWidth="1"/>
    <col min="14" max="16384" width="9.140625" style="3" customWidth="1"/>
  </cols>
  <sheetData>
    <row r="1" spans="1:5" ht="18">
      <c r="A1" s="99" t="s">
        <v>0</v>
      </c>
      <c r="B1" s="99"/>
      <c r="C1" s="99"/>
      <c r="D1" s="99"/>
      <c r="E1" s="99"/>
    </row>
    <row r="2" spans="1:5" ht="6" customHeight="1">
      <c r="A2" s="5"/>
      <c r="B2" s="5"/>
      <c r="C2" s="6"/>
      <c r="D2" s="5"/>
      <c r="E2" s="5"/>
    </row>
    <row r="3" spans="1:5" ht="18">
      <c r="A3" s="100" t="s">
        <v>1</v>
      </c>
      <c r="B3" s="101"/>
      <c r="C3" s="101"/>
      <c r="D3" s="101"/>
      <c r="E3" s="7"/>
    </row>
    <row r="4" spans="1:5" ht="9" customHeight="1">
      <c r="A4" s="8"/>
      <c r="B4" s="8"/>
      <c r="C4" s="8"/>
      <c r="D4" s="8"/>
      <c r="E4" s="5"/>
    </row>
    <row r="5" spans="1:5" ht="18">
      <c r="A5" s="100" t="s">
        <v>2</v>
      </c>
      <c r="B5" s="101"/>
      <c r="C5" s="9"/>
      <c r="D5" s="10"/>
      <c r="E5" s="7"/>
    </row>
    <row r="6" spans="1:5" ht="6.75" customHeight="1">
      <c r="A6" s="102"/>
      <c r="B6" s="102"/>
      <c r="C6" s="102"/>
      <c r="D6" s="5"/>
      <c r="E6" s="5"/>
    </row>
    <row r="7" spans="1:5" ht="14.25" customHeight="1">
      <c r="A7" s="100" t="s">
        <v>3</v>
      </c>
      <c r="B7" s="101"/>
      <c r="C7" s="101"/>
      <c r="D7" s="101"/>
      <c r="E7" s="7"/>
    </row>
    <row r="8" spans="1:10" ht="18">
      <c r="A8" s="8"/>
      <c r="B8" s="8"/>
      <c r="C8" s="8"/>
      <c r="D8" s="8"/>
      <c r="E8" s="5"/>
      <c r="J8" s="11"/>
    </row>
    <row r="9" spans="1:5" ht="18">
      <c r="A9" s="103" t="s">
        <v>4</v>
      </c>
      <c r="B9" s="101"/>
      <c r="C9" s="101"/>
      <c r="D9" s="7"/>
      <c r="E9" s="7"/>
    </row>
    <row r="10" spans="1:4" ht="18">
      <c r="A10" s="8"/>
      <c r="B10" s="8"/>
      <c r="C10" s="8"/>
      <c r="D10" s="5"/>
    </row>
    <row r="11" spans="1:5" ht="15.75" customHeight="1">
      <c r="A11" s="97" t="s">
        <v>5</v>
      </c>
      <c r="B11" s="97"/>
      <c r="C11" s="97"/>
      <c r="D11" s="97"/>
      <c r="E11" s="97"/>
    </row>
    <row r="12" spans="1:5" ht="15.75" customHeight="1">
      <c r="A12" s="97" t="s">
        <v>6</v>
      </c>
      <c r="B12" s="97"/>
      <c r="C12" s="97"/>
      <c r="D12" s="97"/>
      <c r="E12" s="97"/>
    </row>
    <row r="13" spans="1:13" ht="18">
      <c r="A13" s="13" t="s">
        <v>7</v>
      </c>
      <c r="B13" s="14"/>
      <c r="C13" s="15"/>
      <c r="D13" s="14"/>
      <c r="E13" s="16" t="s">
        <v>8</v>
      </c>
      <c r="M13" s="17"/>
    </row>
    <row r="14" spans="1:5" ht="17.25" customHeight="1">
      <c r="A14" s="106" t="s">
        <v>9</v>
      </c>
      <c r="B14" s="107" t="s">
        <v>10</v>
      </c>
      <c r="C14" s="108" t="s">
        <v>11</v>
      </c>
      <c r="D14" s="109" t="s">
        <v>12</v>
      </c>
      <c r="E14" s="98" t="s">
        <v>13</v>
      </c>
    </row>
    <row r="15" spans="1:5" ht="31.5" customHeight="1">
      <c r="A15" s="106"/>
      <c r="B15" s="107"/>
      <c r="C15" s="108"/>
      <c r="D15" s="109"/>
      <c r="E15" s="98"/>
    </row>
    <row r="16" spans="1:12" s="25" customFormat="1" ht="9.75" customHeight="1">
      <c r="A16" s="18" t="s">
        <v>14</v>
      </c>
      <c r="B16" s="19" t="s">
        <v>15</v>
      </c>
      <c r="C16" s="20" t="s">
        <v>16</v>
      </c>
      <c r="D16" s="21">
        <v>1</v>
      </c>
      <c r="E16" s="22">
        <v>2</v>
      </c>
      <c r="F16" s="23"/>
      <c r="G16" s="23"/>
      <c r="H16" s="24"/>
      <c r="L16" s="26"/>
    </row>
    <row r="17" spans="1:5" ht="18">
      <c r="A17" s="27" t="s">
        <v>17</v>
      </c>
      <c r="B17" s="28" t="s">
        <v>18</v>
      </c>
      <c r="C17" s="29" t="s">
        <v>19</v>
      </c>
      <c r="D17" s="30"/>
      <c r="E17" s="31"/>
    </row>
    <row r="18" spans="1:5" ht="13.5" customHeight="1">
      <c r="A18" s="32"/>
      <c r="B18" s="33" t="s">
        <v>20</v>
      </c>
      <c r="C18" s="34" t="s">
        <v>21</v>
      </c>
      <c r="D18" s="35"/>
      <c r="E18" s="36"/>
    </row>
    <row r="19" spans="1:13" ht="63">
      <c r="A19" s="37" t="s">
        <v>22</v>
      </c>
      <c r="B19" s="38" t="s">
        <v>69</v>
      </c>
      <c r="C19" s="34" t="s">
        <v>23</v>
      </c>
      <c r="D19" s="39">
        <v>2941</v>
      </c>
      <c r="E19" s="40">
        <f>+'[2]SOLDURI BILANT'!C27+'[2]SOLDURI BILANT'!C28+'[2]SOLDURI BILANT'!C29+'[2]SOLDURI BILANT'!C40-'[2]SOLDURI BILANT'!D48-'[2]SOLDURI BILANT'!D54-'[2]SOLDURI BILANT'!D55-'[2]SOLDURI BILANT'!D56-'[2]SOLDURI BILANT'!D61-'[2]SOLDURI BILANT'!D49</f>
        <v>2941</v>
      </c>
      <c r="I19" s="41"/>
      <c r="J19" s="41"/>
      <c r="K19" s="41"/>
      <c r="M19" s="4"/>
    </row>
    <row r="20" spans="1:13" ht="78.75">
      <c r="A20" s="37" t="s">
        <v>24</v>
      </c>
      <c r="B20" s="38" t="s">
        <v>70</v>
      </c>
      <c r="C20" s="34" t="s">
        <v>25</v>
      </c>
      <c r="D20" s="39">
        <v>614218</v>
      </c>
      <c r="E20" s="40">
        <f>+'[2]SOLDURI BILANT'!C33+'[2]SOLDURI BILANT'!C34+'[2]SOLDURI BILANT'!C35+'[2]SOLDURI BILANT'!C36-'[2]SOLDURI BILANT'!D52-'[2]SOLDURI BILANT'!D53-'[2]SOLDURI BILANT'!D59-'[2]SOLDURI BILANT'!D60-'[2]SOLDURI BILANT'!D62</f>
        <v>458782</v>
      </c>
      <c r="G20" s="42"/>
      <c r="I20" s="41"/>
      <c r="J20" s="41"/>
      <c r="K20" s="41"/>
      <c r="M20" s="4"/>
    </row>
    <row r="21" spans="1:13" ht="57.75">
      <c r="A21" s="37" t="s">
        <v>26</v>
      </c>
      <c r="B21" s="43" t="s">
        <v>71</v>
      </c>
      <c r="C21" s="34" t="s">
        <v>27</v>
      </c>
      <c r="D21" s="39">
        <v>10499300</v>
      </c>
      <c r="E21" s="40">
        <f>+'[2]SOLDURI BILANT'!C30+'[2]SOLDURI BILANT'!C31+'[2]SOLDURI BILANT'!C32+'[2]SOLDURI BILANT'!C38-'[2]SOLDURI BILANT'!D50-'[2]SOLDURI BILANT'!D51-'[2]SOLDURI BILANT'!D57-'[2]SOLDURI BILANT'!D58-'[2]SOLDURI BILANT'!D62</f>
        <v>10449487</v>
      </c>
      <c r="G21" s="42"/>
      <c r="I21" s="41"/>
      <c r="J21" s="41"/>
      <c r="K21" s="41"/>
      <c r="M21" s="4"/>
    </row>
    <row r="22" spans="1:13" ht="29.25">
      <c r="A22" s="37" t="s">
        <v>28</v>
      </c>
      <c r="B22" s="43" t="s">
        <v>72</v>
      </c>
      <c r="C22" s="34" t="s">
        <v>29</v>
      </c>
      <c r="D22" s="39"/>
      <c r="E22" s="40">
        <f>+'[2]SOLDURI BILANT'!C37</f>
        <v>0</v>
      </c>
      <c r="I22" s="41"/>
      <c r="J22" s="41"/>
      <c r="K22" s="41"/>
      <c r="M22" s="4"/>
    </row>
    <row r="23" spans="1:13" ht="72.75">
      <c r="A23" s="37" t="s">
        <v>30</v>
      </c>
      <c r="B23" s="43" t="s">
        <v>73</v>
      </c>
      <c r="C23" s="34" t="s">
        <v>31</v>
      </c>
      <c r="D23" s="39"/>
      <c r="E23" s="40">
        <f>+'[2]SOLDURI BILANT'!C44+'[2]SOLDURI BILANT'!C45</f>
        <v>0</v>
      </c>
      <c r="I23" s="41"/>
      <c r="J23" s="41"/>
      <c r="K23" s="41"/>
      <c r="M23" s="4"/>
    </row>
    <row r="24" spans="1:13" ht="43.5">
      <c r="A24" s="37"/>
      <c r="B24" s="44" t="s">
        <v>74</v>
      </c>
      <c r="C24" s="34" t="s">
        <v>32</v>
      </c>
      <c r="D24" s="39"/>
      <c r="E24" s="40"/>
      <c r="F24" s="45" t="str">
        <f>IF(D23&lt;D24,"eroare"," ")</f>
        <v> </v>
      </c>
      <c r="G24" s="45" t="str">
        <f>IF(E23&lt;E24,"eroare"," ")</f>
        <v> </v>
      </c>
      <c r="I24" s="41"/>
      <c r="J24" s="41"/>
      <c r="K24" s="41"/>
      <c r="M24" s="4"/>
    </row>
    <row r="25" spans="1:13" ht="58.5">
      <c r="A25" s="37" t="s">
        <v>33</v>
      </c>
      <c r="B25" s="43" t="s">
        <v>75</v>
      </c>
      <c r="C25" s="34" t="s">
        <v>34</v>
      </c>
      <c r="D25" s="39">
        <v>973633</v>
      </c>
      <c r="E25" s="40">
        <f>+'[2]SOLDURI BILANT'!C79+'[2]SOLDURI BILANT'!C107+'[2]SOLDURI BILANT'!C89</f>
        <v>998193</v>
      </c>
      <c r="I25" s="41"/>
      <c r="J25" s="41"/>
      <c r="K25" s="41"/>
      <c r="M25" s="4"/>
    </row>
    <row r="26" spans="1:13" ht="57">
      <c r="A26" s="37"/>
      <c r="B26" s="46" t="s">
        <v>35</v>
      </c>
      <c r="C26" s="34">
        <v>10</v>
      </c>
      <c r="D26" s="39">
        <v>973633</v>
      </c>
      <c r="E26" s="40">
        <f>+'[2]SOLDURI BILANT'!C79+'[2]SOLDURI BILANT'!C107</f>
        <v>998193</v>
      </c>
      <c r="F26" s="45" t="str">
        <f>IF(D25&lt;D26,"eroare"," ")</f>
        <v> </v>
      </c>
      <c r="G26" s="45" t="str">
        <f>IF(E25&lt;E26,"eroare"," ")</f>
        <v> </v>
      </c>
      <c r="I26" s="41"/>
      <c r="J26" s="41"/>
      <c r="K26" s="41"/>
      <c r="M26" s="4"/>
    </row>
    <row r="27" spans="1:13" ht="31.5">
      <c r="A27" s="37" t="s">
        <v>36</v>
      </c>
      <c r="B27" s="38" t="s">
        <v>76</v>
      </c>
      <c r="C27" s="34">
        <v>15</v>
      </c>
      <c r="D27" s="47">
        <f>D19+D20+D21+D22+D23+D25</f>
        <v>12090092</v>
      </c>
      <c r="E27" s="48">
        <f>E19+E20+E21+E22+E23+E25</f>
        <v>11909403</v>
      </c>
      <c r="I27" s="41"/>
      <c r="J27" s="41"/>
      <c r="K27" s="41"/>
      <c r="M27" s="4"/>
    </row>
    <row r="28" spans="1:13" ht="18">
      <c r="A28" s="49"/>
      <c r="B28" s="50" t="s">
        <v>37</v>
      </c>
      <c r="C28" s="51">
        <v>18</v>
      </c>
      <c r="D28" s="35"/>
      <c r="E28" s="36"/>
      <c r="I28" s="41"/>
      <c r="J28" s="41"/>
      <c r="K28" s="41"/>
      <c r="M28" s="4"/>
    </row>
    <row r="29" spans="1:13" ht="100.5">
      <c r="A29" s="52" t="s">
        <v>22</v>
      </c>
      <c r="B29" s="53" t="s">
        <v>77</v>
      </c>
      <c r="C29" s="29">
        <v>19</v>
      </c>
      <c r="D29" s="39">
        <v>628175</v>
      </c>
      <c r="E29" s="40">
        <f>+'[2]SOLDURI BILANT'!C64+'[2]SOLDURI BILANT'!C65+'[2]SOLDURI BILANT'!C66+'[2]SOLDURI BILANT'!C67+'[2]SOLDURI BILANT'!C68+'[2]SOLDURI BILANT'!C69+'[2]SOLDURI BILANT'!C70+'[2]SOLDURI BILANT'!C71</f>
        <v>642896</v>
      </c>
      <c r="I29" s="41"/>
      <c r="J29" s="41"/>
      <c r="K29" s="41"/>
      <c r="M29" s="4"/>
    </row>
    <row r="30" spans="1:13" ht="31.5">
      <c r="A30" s="37" t="s">
        <v>24</v>
      </c>
      <c r="B30" s="38" t="s">
        <v>38</v>
      </c>
      <c r="C30" s="34">
        <v>20</v>
      </c>
      <c r="D30" s="35"/>
      <c r="E30" s="36"/>
      <c r="I30" s="41"/>
      <c r="J30" s="41"/>
      <c r="K30" s="41"/>
      <c r="M30" s="4"/>
    </row>
    <row r="31" spans="1:13" ht="101.25">
      <c r="A31" s="54"/>
      <c r="B31" s="43" t="s">
        <v>78</v>
      </c>
      <c r="C31" s="34">
        <v>21</v>
      </c>
      <c r="D31" s="39">
        <v>6229172</v>
      </c>
      <c r="E31" s="40">
        <f>+'[2]SOLDURI BILANT'!C39+'[2]SOLDURI BILANT'!C41+'[2]SOLDURI BILANT'!C76+'[2]SOLDURI BILANT'!C77+'[2]SOLDURI BILANT'!C78+'[2]SOLDURI BILANT'!C83+'[2]SOLDURI BILANT'!C106+'[2]SOLDURI BILANT'!C115+'[2]SOLDURI BILANT'!C87</f>
        <v>6044925</v>
      </c>
      <c r="F31" s="55"/>
      <c r="G31" s="56"/>
      <c r="I31" s="41"/>
      <c r="J31" s="41"/>
      <c r="K31" s="41"/>
      <c r="M31" s="4"/>
    </row>
    <row r="32" spans="1:13" ht="30">
      <c r="A32" s="54"/>
      <c r="B32" s="43" t="s">
        <v>39</v>
      </c>
      <c r="C32" s="57" t="s">
        <v>40</v>
      </c>
      <c r="D32" s="58"/>
      <c r="E32" s="40"/>
      <c r="F32" s="55"/>
      <c r="G32" s="56"/>
      <c r="I32" s="41"/>
      <c r="J32" s="41"/>
      <c r="K32" s="41"/>
      <c r="M32" s="4"/>
    </row>
    <row r="33" spans="1:13" ht="57.75">
      <c r="A33" s="54"/>
      <c r="B33" s="43" t="s">
        <v>79</v>
      </c>
      <c r="C33" s="59">
        <v>22</v>
      </c>
      <c r="D33" s="39">
        <v>1152360</v>
      </c>
      <c r="E33" s="40">
        <f>+'[2]SOLDURI BILANT'!C39+'[2]SOLDURI BILANT'!C41+'[2]SOLDURI BILANT'!C76+'[2]SOLDURI BILANT'!C77+'[2]SOLDURI BILANT'!C78+'[2]SOLDURI BILANT'!C106</f>
        <v>2000069</v>
      </c>
      <c r="F33" s="45"/>
      <c r="G33" s="45"/>
      <c r="I33" s="41"/>
      <c r="J33" s="41"/>
      <c r="K33" s="41"/>
      <c r="M33" s="4"/>
    </row>
    <row r="34" spans="1:13" ht="31.5">
      <c r="A34" s="54"/>
      <c r="B34" s="60" t="s">
        <v>41</v>
      </c>
      <c r="C34" s="61" t="s">
        <v>42</v>
      </c>
      <c r="D34" s="39"/>
      <c r="E34" s="40">
        <f>+'[2]SOLDURI BILANT'!C39+'[2]SOLDURI BILANT'!C41+'[2]SOLDURI BILANT'!C76+'[2]SOLDURI BILANT'!C77</f>
        <v>0</v>
      </c>
      <c r="F34" s="45"/>
      <c r="G34" s="45"/>
      <c r="I34" s="41"/>
      <c r="J34" s="41"/>
      <c r="K34" s="41"/>
      <c r="M34" s="4"/>
    </row>
    <row r="35" spans="1:13" ht="72">
      <c r="A35" s="37"/>
      <c r="B35" s="43" t="s">
        <v>80</v>
      </c>
      <c r="C35" s="34">
        <v>23</v>
      </c>
      <c r="D35" s="39">
        <v>44739374</v>
      </c>
      <c r="E35" s="40">
        <f>+'[2]SOLDURI BILANT'!C90+'[2]SOLDURI BILANT'!C91+'[2]SOLDURI BILANT'!C92+'[2]SOLDURI BILANT'!C93+'[2]SOLDURI BILANT'!C94+'[2]SOLDURI BILANT'!C95+'[2]SOLDURI BILANT'!C96+'[2]SOLDURI BILANT'!C97+'[2]SOLDURI BILANT'!C100++'[2]SOLDURI BILANT'!D102+'[2]SOLDURI BILANT'!C110+'[2]SOLDURI BILANT'!C116-'[2]SOLDURI BILANT'!D117+'[2]SOLDURI BILANT'!C99</f>
        <v>42128788</v>
      </c>
      <c r="I35" s="41"/>
      <c r="J35" s="41"/>
      <c r="K35" s="41"/>
      <c r="M35" s="4"/>
    </row>
    <row r="36" spans="1:13" ht="43.5">
      <c r="A36" s="37"/>
      <c r="B36" s="44" t="s">
        <v>81</v>
      </c>
      <c r="C36" s="59">
        <v>24</v>
      </c>
      <c r="D36" s="39">
        <v>44739374</v>
      </c>
      <c r="E36" s="40">
        <f>+'[2]SOLDURI BILANT'!C110-'[2]SOLDURI BILANT'!D117</f>
        <v>42128788</v>
      </c>
      <c r="F36" s="45" t="str">
        <f>IF(D35&lt;D36,"eroare"," ")</f>
        <v> </v>
      </c>
      <c r="G36" s="45"/>
      <c r="I36" s="41"/>
      <c r="J36" s="41"/>
      <c r="K36" s="41"/>
      <c r="M36" s="4"/>
    </row>
    <row r="37" spans="1:13" ht="87">
      <c r="A37" s="37"/>
      <c r="B37" s="43" t="s">
        <v>82</v>
      </c>
      <c r="C37" s="34">
        <v>25</v>
      </c>
      <c r="D37" s="39"/>
      <c r="E37" s="40">
        <f>+'[2]SOLDURI BILANT'!C103+'[2]SOLDURI BILANT'!C104+'[2]SOLDURI BILANT'!C114</f>
        <v>0</v>
      </c>
      <c r="I37" s="41"/>
      <c r="J37" s="41"/>
      <c r="K37" s="41"/>
      <c r="M37" s="4"/>
    </row>
    <row r="38" spans="1:13" ht="44.25">
      <c r="A38" s="49"/>
      <c r="B38" s="62" t="s">
        <v>83</v>
      </c>
      <c r="C38" s="51">
        <v>26</v>
      </c>
      <c r="D38" s="39"/>
      <c r="E38" s="40">
        <f>+'[2]SOLDURI BILANT'!C103</f>
        <v>0</v>
      </c>
      <c r="F38" s="45" t="str">
        <f>IF(D37&lt;D38,"eroare"," ")</f>
        <v> </v>
      </c>
      <c r="G38" s="45"/>
      <c r="I38" s="41"/>
      <c r="J38" s="41"/>
      <c r="K38" s="41"/>
      <c r="M38" s="4"/>
    </row>
    <row r="39" spans="1:13" ht="86.25">
      <c r="A39" s="52"/>
      <c r="B39" s="53" t="s">
        <v>84</v>
      </c>
      <c r="C39" s="29">
        <v>27</v>
      </c>
      <c r="D39" s="39"/>
      <c r="E39" s="40"/>
      <c r="I39" s="41"/>
      <c r="J39" s="41"/>
      <c r="K39" s="41"/>
      <c r="M39" s="4"/>
    </row>
    <row r="40" spans="1:13" ht="18">
      <c r="A40" s="37"/>
      <c r="B40" s="38" t="s">
        <v>43</v>
      </c>
      <c r="C40" s="34">
        <v>30</v>
      </c>
      <c r="D40" s="47">
        <f>D31+D35+D37+D39</f>
        <v>50968546</v>
      </c>
      <c r="E40" s="48">
        <f>E31+E35+E37+E39</f>
        <v>48173713</v>
      </c>
      <c r="I40" s="41"/>
      <c r="J40" s="41"/>
      <c r="K40" s="41"/>
      <c r="M40" s="4"/>
    </row>
    <row r="41" spans="1:13" ht="18">
      <c r="A41" s="37" t="s">
        <v>26</v>
      </c>
      <c r="B41" s="43" t="s">
        <v>85</v>
      </c>
      <c r="C41" s="34">
        <v>31</v>
      </c>
      <c r="D41" s="39"/>
      <c r="E41" s="40"/>
      <c r="I41" s="41"/>
      <c r="J41" s="41"/>
      <c r="K41" s="41"/>
      <c r="M41" s="4"/>
    </row>
    <row r="42" spans="1:13" ht="18">
      <c r="A42" s="37" t="s">
        <v>28</v>
      </c>
      <c r="B42" s="38" t="s">
        <v>44</v>
      </c>
      <c r="C42" s="34">
        <v>32</v>
      </c>
      <c r="D42" s="35"/>
      <c r="E42" s="36"/>
      <c r="I42" s="41"/>
      <c r="J42" s="41"/>
      <c r="K42" s="41"/>
      <c r="M42" s="4"/>
    </row>
    <row r="43" spans="1:13" ht="100.5">
      <c r="A43" s="37"/>
      <c r="B43" s="63" t="s">
        <v>86</v>
      </c>
      <c r="C43" s="34">
        <v>33</v>
      </c>
      <c r="D43" s="39">
        <v>51565</v>
      </c>
      <c r="E43" s="40">
        <f>+'[2]SOLDURI BILANT'!C119+'[2]SOLDURI BILANT'!C126+'[2]SOLDURI BILANT'!C127+'[2]SOLDURI BILANT'!C128+'[2]SOLDURI BILANT'!C137+'[2]SOLDURI BILANT'!C139+'[2]SOLDURI BILANT'!C140+'[2]SOLDURI BILANT'!C141+'[2]SOLDURI BILANT'!C142-'[2]SOLDURI BILANT'!D144+'[2]SOLDURI BILANT'!C122</f>
        <v>59663</v>
      </c>
      <c r="I43" s="41"/>
      <c r="J43" s="41"/>
      <c r="K43" s="41"/>
      <c r="M43" s="4"/>
    </row>
    <row r="44" spans="1:13" ht="50.25" customHeight="1">
      <c r="A44" s="37"/>
      <c r="B44" s="64" t="s">
        <v>87</v>
      </c>
      <c r="C44" s="34" t="s">
        <v>45</v>
      </c>
      <c r="D44" s="39">
        <v>41657</v>
      </c>
      <c r="E44" s="40">
        <f>+'[2]SOLDURI BILANT'!C124+'[2]SOLDURI BILANT'!C130+'[2]SOLDURI BILANT'!C131+'[2]SOLDURI BILANT'!C132+'[2]SOLDURI BILANT'!C133+'[2]SOLDURI BILANT'!C134+'[2]SOLDURI BILANT'!C136</f>
        <v>45120</v>
      </c>
      <c r="I44" s="41"/>
      <c r="J44" s="41"/>
      <c r="K44" s="41"/>
      <c r="M44" s="4"/>
    </row>
    <row r="45" spans="1:13" ht="18">
      <c r="A45" s="37"/>
      <c r="B45" s="38" t="s">
        <v>46</v>
      </c>
      <c r="C45" s="34">
        <v>34</v>
      </c>
      <c r="D45" s="58"/>
      <c r="E45" s="40"/>
      <c r="F45" s="45"/>
      <c r="G45" s="45"/>
      <c r="I45" s="41"/>
      <c r="J45" s="41"/>
      <c r="K45" s="41"/>
      <c r="M45" s="4"/>
    </row>
    <row r="46" spans="1:13" ht="72">
      <c r="A46" s="54"/>
      <c r="B46" s="43" t="s">
        <v>88</v>
      </c>
      <c r="C46" s="34">
        <v>35</v>
      </c>
      <c r="D46" s="39">
        <v>11635</v>
      </c>
      <c r="E46" s="40">
        <f>+'[2]SOLDURI BILANT'!C120+'[2]SOLDURI BILANT'!C129+'[2]SOLDURI BILANT'!C138+'[2]SOLDURI BILANT'!C121</f>
        <v>20622</v>
      </c>
      <c r="I46" s="41"/>
      <c r="J46" s="41"/>
      <c r="K46" s="41"/>
      <c r="M46" s="4"/>
    </row>
    <row r="47" spans="1:13" ht="29.25">
      <c r="A47" s="54"/>
      <c r="B47" s="44" t="s">
        <v>89</v>
      </c>
      <c r="C47" s="34" t="s">
        <v>47</v>
      </c>
      <c r="D47" s="39"/>
      <c r="E47" s="40">
        <f>+'[2]SOLDURI BILANT'!C125</f>
        <v>0</v>
      </c>
      <c r="I47" s="41"/>
      <c r="J47" s="41"/>
      <c r="K47" s="41"/>
      <c r="M47" s="4"/>
    </row>
    <row r="48" spans="1:13" ht="17.25" customHeight="1">
      <c r="A48" s="37"/>
      <c r="B48" s="38" t="s">
        <v>48</v>
      </c>
      <c r="C48" s="34">
        <v>36</v>
      </c>
      <c r="D48" s="58"/>
      <c r="E48" s="40"/>
      <c r="F48" s="45" t="str">
        <f>IF(D46&lt;D48,"eroare"," ")</f>
        <v> </v>
      </c>
      <c r="G48" s="45"/>
      <c r="I48" s="41"/>
      <c r="J48" s="41"/>
      <c r="K48" s="41"/>
      <c r="M48" s="4"/>
    </row>
    <row r="49" spans="1:13" ht="17.25" customHeight="1">
      <c r="A49" s="37"/>
      <c r="B49" s="38" t="s">
        <v>49</v>
      </c>
      <c r="C49" s="34">
        <v>40</v>
      </c>
      <c r="D49" s="47">
        <f>D43+D44+D46+D47</f>
        <v>104857</v>
      </c>
      <c r="E49" s="48">
        <f>E43+E44+E46+E47</f>
        <v>125405</v>
      </c>
      <c r="I49" s="41"/>
      <c r="J49" s="41"/>
      <c r="K49" s="41"/>
      <c r="M49" s="4"/>
    </row>
    <row r="50" spans="1:13" ht="87">
      <c r="A50" s="37">
        <v>5</v>
      </c>
      <c r="B50" s="43" t="s">
        <v>90</v>
      </c>
      <c r="C50" s="34">
        <v>41</v>
      </c>
      <c r="D50" s="39"/>
      <c r="E50" s="40"/>
      <c r="I50" s="41"/>
      <c r="J50" s="41"/>
      <c r="K50" s="41"/>
      <c r="M50" s="4"/>
    </row>
    <row r="51" spans="1:13" ht="30">
      <c r="A51" s="37"/>
      <c r="B51" s="44" t="s">
        <v>91</v>
      </c>
      <c r="C51" s="34" t="s">
        <v>50</v>
      </c>
      <c r="D51" s="39"/>
      <c r="E51" s="40"/>
      <c r="I51" s="41"/>
      <c r="J51" s="41"/>
      <c r="K51" s="41"/>
      <c r="M51" s="4"/>
    </row>
    <row r="52" spans="1:13" ht="18.75" customHeight="1">
      <c r="A52" s="37">
        <v>6</v>
      </c>
      <c r="B52" s="43" t="s">
        <v>92</v>
      </c>
      <c r="C52" s="34">
        <v>42</v>
      </c>
      <c r="D52" s="39">
        <v>9624</v>
      </c>
      <c r="E52" s="40">
        <f>+'[2]SOLDURI BILANT'!C112</f>
        <v>7700</v>
      </c>
      <c r="I52" s="41"/>
      <c r="J52" s="41"/>
      <c r="K52" s="41"/>
      <c r="M52" s="4"/>
    </row>
    <row r="53" spans="1:13" ht="31.5">
      <c r="A53" s="37">
        <v>7</v>
      </c>
      <c r="B53" s="38" t="s">
        <v>93</v>
      </c>
      <c r="C53" s="34">
        <v>45</v>
      </c>
      <c r="D53" s="47">
        <f>D29+D40+D41+D49+D50+D52+D51</f>
        <v>51711202</v>
      </c>
      <c r="E53" s="48">
        <f>E29+E40+E41+E49+E50+E52+E51</f>
        <v>48949714</v>
      </c>
      <c r="I53" s="41"/>
      <c r="J53" s="41"/>
      <c r="K53" s="41"/>
      <c r="M53" s="4"/>
    </row>
    <row r="54" spans="1:13" ht="18">
      <c r="A54" s="37">
        <v>8</v>
      </c>
      <c r="B54" s="38" t="s">
        <v>94</v>
      </c>
      <c r="C54" s="34">
        <v>46</v>
      </c>
      <c r="D54" s="47">
        <f>D27+D53</f>
        <v>63801294</v>
      </c>
      <c r="E54" s="48">
        <f>E27+E53</f>
        <v>60859117</v>
      </c>
      <c r="F54" s="65"/>
      <c r="I54" s="41"/>
      <c r="J54" s="41"/>
      <c r="M54" s="4"/>
    </row>
    <row r="55" spans="1:13" ht="15.75" customHeight="1">
      <c r="A55" s="32" t="s">
        <v>51</v>
      </c>
      <c r="B55" s="38" t="s">
        <v>52</v>
      </c>
      <c r="C55" s="34">
        <v>50</v>
      </c>
      <c r="D55" s="35"/>
      <c r="E55" s="36"/>
      <c r="I55" s="41"/>
      <c r="J55" s="41"/>
      <c r="K55" s="41"/>
      <c r="M55" s="4"/>
    </row>
    <row r="56" spans="1:13" ht="31.5">
      <c r="A56" s="49"/>
      <c r="B56" s="50" t="s">
        <v>53</v>
      </c>
      <c r="C56" s="51">
        <v>51</v>
      </c>
      <c r="D56" s="35"/>
      <c r="E56" s="36"/>
      <c r="I56" s="41"/>
      <c r="J56" s="41"/>
      <c r="K56" s="41"/>
      <c r="M56" s="4"/>
    </row>
    <row r="57" spans="1:13" ht="58.5">
      <c r="A57" s="52" t="s">
        <v>22</v>
      </c>
      <c r="B57" s="53" t="s">
        <v>95</v>
      </c>
      <c r="C57" s="29">
        <v>52</v>
      </c>
      <c r="D57" s="39">
        <v>7320</v>
      </c>
      <c r="E57" s="40">
        <f>+'[2]SOLDURI BILANT'!D88+'[2]SOLDURI BILANT'!D109</f>
        <v>30363</v>
      </c>
      <c r="I57" s="41"/>
      <c r="J57" s="41"/>
      <c r="K57" s="41"/>
      <c r="M57" s="4"/>
    </row>
    <row r="58" spans="1:13" ht="29.25">
      <c r="A58" s="37"/>
      <c r="B58" s="44" t="s">
        <v>96</v>
      </c>
      <c r="C58" s="59">
        <v>53</v>
      </c>
      <c r="D58" s="39"/>
      <c r="E58" s="40">
        <f>+'[2]SOLDURI BILANT'!D109</f>
        <v>30363</v>
      </c>
      <c r="F58" s="45" t="str">
        <f>IF(D57&lt;D58,"eroare"," ")</f>
        <v> </v>
      </c>
      <c r="G58" s="45"/>
      <c r="I58" s="41"/>
      <c r="J58" s="41"/>
      <c r="K58" s="41"/>
      <c r="M58" s="4"/>
    </row>
    <row r="59" spans="1:13" ht="58.5">
      <c r="A59" s="37" t="s">
        <v>24</v>
      </c>
      <c r="B59" s="43" t="s">
        <v>97</v>
      </c>
      <c r="C59" s="34">
        <v>54</v>
      </c>
      <c r="D59" s="39"/>
      <c r="E59" s="40">
        <f>+'[2]SOLDURI BILANT'!C25</f>
        <v>0</v>
      </c>
      <c r="I59" s="41"/>
      <c r="J59" s="41"/>
      <c r="K59" s="41"/>
      <c r="M59" s="4"/>
    </row>
    <row r="60" spans="1:13" ht="29.25">
      <c r="A60" s="37" t="s">
        <v>26</v>
      </c>
      <c r="B60" s="43" t="s">
        <v>98</v>
      </c>
      <c r="C60" s="34">
        <v>55</v>
      </c>
      <c r="D60" s="66">
        <v>428815</v>
      </c>
      <c r="E60" s="67">
        <f>+'[2]SOLDURI BILANT'!D22+'[2]SOLDURI BILANT'!D23</f>
        <v>365783</v>
      </c>
      <c r="I60" s="41"/>
      <c r="J60" s="41"/>
      <c r="K60" s="41"/>
      <c r="M60" s="4"/>
    </row>
    <row r="61" spans="1:13" ht="15" customHeight="1">
      <c r="A61" s="37"/>
      <c r="B61" s="38" t="s">
        <v>99</v>
      </c>
      <c r="C61" s="34">
        <v>58</v>
      </c>
      <c r="D61" s="47">
        <f>D57+D59+D60</f>
        <v>436135</v>
      </c>
      <c r="E61" s="48">
        <f>E57+E59+E60</f>
        <v>396146</v>
      </c>
      <c r="I61" s="41"/>
      <c r="J61" s="41"/>
      <c r="K61" s="41"/>
      <c r="M61" s="4"/>
    </row>
    <row r="62" spans="1:13" ht="39" customHeight="1">
      <c r="A62" s="32"/>
      <c r="B62" s="38" t="s">
        <v>54</v>
      </c>
      <c r="C62" s="34">
        <v>59</v>
      </c>
      <c r="D62" s="35"/>
      <c r="E62" s="36"/>
      <c r="I62" s="41"/>
      <c r="J62" s="41"/>
      <c r="K62" s="41"/>
      <c r="M62" s="4"/>
    </row>
    <row r="63" spans="1:13" ht="72">
      <c r="A63" s="37">
        <v>1</v>
      </c>
      <c r="B63" s="43" t="s">
        <v>100</v>
      </c>
      <c r="C63" s="34">
        <v>60</v>
      </c>
      <c r="D63" s="39">
        <v>337356775</v>
      </c>
      <c r="E63" s="40">
        <f>+'[2]SOLDURI BILANT'!D73+'[2]SOLDURI BILANT'!D74+'[2]SOLDURI BILANT'!D75+'[2]SOLDURI BILANT'!D108+'[2]SOLDURI BILANT'!D115+'[2]SOLDURI BILANT'!D80</f>
        <v>69681465</v>
      </c>
      <c r="F63" s="55"/>
      <c r="G63" s="56"/>
      <c r="I63" s="41"/>
      <c r="J63" s="41"/>
      <c r="K63" s="41"/>
      <c r="M63" s="4"/>
    </row>
    <row r="64" spans="1:13" ht="30">
      <c r="A64" s="37"/>
      <c r="B64" s="43" t="s">
        <v>55</v>
      </c>
      <c r="C64" s="34" t="s">
        <v>56</v>
      </c>
      <c r="D64" s="58"/>
      <c r="E64" s="40"/>
      <c r="F64" s="55"/>
      <c r="G64" s="56"/>
      <c r="I64" s="41"/>
      <c r="J64" s="41"/>
      <c r="K64" s="41"/>
      <c r="M64" s="4"/>
    </row>
    <row r="65" spans="1:13" ht="43.5">
      <c r="A65" s="37"/>
      <c r="B65" s="44" t="s">
        <v>101</v>
      </c>
      <c r="C65" s="68">
        <v>61</v>
      </c>
      <c r="D65" s="39">
        <v>42576991</v>
      </c>
      <c r="E65" s="40">
        <f>+'[2]SOLDURI BILANT'!D73+'[2]SOLDURI BILANT'!D74+'[2]SOLDURI BILANT'!D75+'[2]SOLDURI BILANT'!D80+'[2]SOLDURI BILANT'!D108</f>
        <v>69681465</v>
      </c>
      <c r="F65" s="45"/>
      <c r="G65" s="45"/>
      <c r="I65" s="41"/>
      <c r="J65" s="41"/>
      <c r="K65" s="41"/>
      <c r="M65" s="4"/>
    </row>
    <row r="66" spans="1:13" ht="18">
      <c r="A66" s="37"/>
      <c r="B66" s="69" t="s">
        <v>57</v>
      </c>
      <c r="C66" s="70" t="s">
        <v>58</v>
      </c>
      <c r="D66" s="39"/>
      <c r="E66" s="40">
        <f>+'[2]SOLDURI BILANT'!D80</f>
        <v>0</v>
      </c>
      <c r="F66" s="45"/>
      <c r="G66" s="45"/>
      <c r="I66" s="41"/>
      <c r="J66" s="41"/>
      <c r="K66" s="41"/>
      <c r="M66" s="4"/>
    </row>
    <row r="67" spans="1:13" ht="72">
      <c r="A67" s="37">
        <v>2</v>
      </c>
      <c r="B67" s="43" t="s">
        <v>102</v>
      </c>
      <c r="C67" s="34">
        <v>62</v>
      </c>
      <c r="D67" s="39">
        <v>5322813</v>
      </c>
      <c r="E67" s="40">
        <f>+'[2]SOLDURI BILANT'!D90+'[2]SOLDURI BILANT'!D91+'[2]SOLDURI BILANT'!D92+'[2]SOLDURI BILANT'!D93+'[2]SOLDURI BILANT'!D94+'[2]SOLDURI BILANT'!D95+'[2]SOLDURI BILANT'!D96+'[2]SOLDURI BILANT'!D97+'[2]SOLDURI BILANT'!D100+'[2]SOLDURI BILANT'!D101+'[2]SOLDURI BILANT'!D111+'[2]SOLDURI BILANT'!D99+'[2]SOLDURI BILANT'!D116</f>
        <v>350702067</v>
      </c>
      <c r="I67" s="41"/>
      <c r="J67" s="41"/>
      <c r="K67" s="41"/>
      <c r="M67" s="4"/>
    </row>
    <row r="68" spans="1:13" ht="18">
      <c r="A68" s="37"/>
      <c r="B68" s="71" t="s">
        <v>59</v>
      </c>
      <c r="C68" s="34">
        <v>63</v>
      </c>
      <c r="D68" s="58"/>
      <c r="E68" s="40"/>
      <c r="F68" s="45" t="str">
        <f>IF(D67&lt;D68,"eroare"," ")</f>
        <v> </v>
      </c>
      <c r="G68" s="45"/>
      <c r="I68" s="41"/>
      <c r="J68" s="41"/>
      <c r="K68" s="41"/>
      <c r="M68" s="4"/>
    </row>
    <row r="69" spans="1:13" ht="43.5">
      <c r="A69" s="37"/>
      <c r="B69" s="44" t="s">
        <v>103</v>
      </c>
      <c r="C69" s="72" t="s">
        <v>60</v>
      </c>
      <c r="D69" s="39">
        <v>152352</v>
      </c>
      <c r="E69" s="40">
        <f>+'[2]SOLDURI BILANT'!D90+'[2]SOLDURI BILANT'!D91+'[2]SOLDURI BILANT'!D92+'[2]SOLDURI BILANT'!D93+'[2]SOLDURI BILANT'!D94+'[2]SOLDURI BILANT'!D95+'[2]SOLDURI BILANT'!D96+'[2]SOLDURI BILANT'!D97</f>
        <v>161251</v>
      </c>
      <c r="F69" s="45" t="str">
        <f>IF(D67&lt;D69,"eroare"," ")</f>
        <v> </v>
      </c>
      <c r="G69" s="45"/>
      <c r="I69" s="41"/>
      <c r="J69" s="41"/>
      <c r="K69" s="41"/>
      <c r="M69" s="4"/>
    </row>
    <row r="70" spans="1:13" ht="30">
      <c r="A70" s="37"/>
      <c r="B70" s="44" t="s">
        <v>104</v>
      </c>
      <c r="C70" s="34">
        <v>64</v>
      </c>
      <c r="D70" s="39"/>
      <c r="E70" s="40"/>
      <c r="I70" s="41"/>
      <c r="J70" s="41"/>
      <c r="K70" s="41"/>
      <c r="M70" s="4"/>
    </row>
    <row r="71" spans="1:13" ht="73.5">
      <c r="A71" s="37">
        <v>3</v>
      </c>
      <c r="B71" s="43" t="s">
        <v>105</v>
      </c>
      <c r="C71" s="34">
        <v>65</v>
      </c>
      <c r="D71" s="39"/>
      <c r="E71" s="40">
        <f>+'[2]SOLDURI BILANT'!D114+'[2]SOLDURI BILANT'!D105</f>
        <v>0</v>
      </c>
      <c r="I71" s="41"/>
      <c r="J71" s="41"/>
      <c r="K71" s="41"/>
      <c r="M71" s="4"/>
    </row>
    <row r="72" spans="1:13" ht="44.25">
      <c r="A72" s="49"/>
      <c r="B72" s="73" t="s">
        <v>106</v>
      </c>
      <c r="C72" s="51">
        <v>66</v>
      </c>
      <c r="D72" s="39"/>
      <c r="E72" s="40"/>
      <c r="F72" s="45" t="str">
        <f>IF(D71&lt;D72,"eroare"," ")</f>
        <v> </v>
      </c>
      <c r="G72" s="45"/>
      <c r="I72" s="41"/>
      <c r="J72" s="41"/>
      <c r="K72" s="41"/>
      <c r="M72" s="4"/>
    </row>
    <row r="73" spans="1:13" ht="87">
      <c r="A73" s="52">
        <v>4</v>
      </c>
      <c r="B73" s="53" t="s">
        <v>107</v>
      </c>
      <c r="C73" s="29">
        <v>70</v>
      </c>
      <c r="D73" s="39"/>
      <c r="E73" s="40"/>
      <c r="I73" s="41"/>
      <c r="J73" s="41"/>
      <c r="K73" s="41"/>
      <c r="M73" s="4"/>
    </row>
    <row r="74" spans="1:13" ht="87">
      <c r="A74" s="37">
        <v>5</v>
      </c>
      <c r="B74" s="43" t="s">
        <v>108</v>
      </c>
      <c r="C74" s="34">
        <v>71</v>
      </c>
      <c r="D74" s="39"/>
      <c r="E74" s="40">
        <f>+'[2]SOLDURI BILANT'!C24</f>
        <v>0</v>
      </c>
      <c r="I74" s="41"/>
      <c r="J74" s="41"/>
      <c r="K74" s="41"/>
      <c r="M74" s="4"/>
    </row>
    <row r="75" spans="1:13" ht="43.5">
      <c r="A75" s="37">
        <v>6</v>
      </c>
      <c r="B75" s="43" t="s">
        <v>109</v>
      </c>
      <c r="C75" s="34">
        <v>72</v>
      </c>
      <c r="D75" s="39">
        <v>301545</v>
      </c>
      <c r="E75" s="40">
        <f>+'[2]SOLDURI BILANT'!D81+'[2]SOLDURI BILANT'!D82+'[2]SOLDURI BILANT'!D84+'[2]SOLDURI BILANT'!D85+'[2]SOLDURI BILANT'!D86</f>
        <v>316246</v>
      </c>
      <c r="I75" s="41"/>
      <c r="J75" s="41"/>
      <c r="K75" s="41"/>
      <c r="M75" s="4"/>
    </row>
    <row r="76" spans="1:13" ht="58.5">
      <c r="A76" s="37">
        <v>7</v>
      </c>
      <c r="B76" s="43" t="s">
        <v>110</v>
      </c>
      <c r="C76" s="34">
        <v>73</v>
      </c>
      <c r="D76" s="39"/>
      <c r="E76" s="40"/>
      <c r="F76" s="45"/>
      <c r="G76" s="45"/>
      <c r="I76" s="41"/>
      <c r="J76" s="41"/>
      <c r="K76" s="41"/>
      <c r="M76" s="4"/>
    </row>
    <row r="77" spans="1:13" ht="25.5" customHeight="1">
      <c r="A77" s="37"/>
      <c r="B77" s="74" t="s">
        <v>61</v>
      </c>
      <c r="C77" s="34" t="s">
        <v>62</v>
      </c>
      <c r="D77" s="58"/>
      <c r="E77" s="40"/>
      <c r="F77" s="45" t="str">
        <f>IF(D76&lt;D77,"eroare"," ")</f>
        <v> </v>
      </c>
      <c r="G77" s="45"/>
      <c r="I77" s="41"/>
      <c r="J77" s="41"/>
      <c r="K77" s="41"/>
      <c r="M77" s="4"/>
    </row>
    <row r="78" spans="1:13" ht="16.5" customHeight="1">
      <c r="A78" s="37">
        <v>8</v>
      </c>
      <c r="B78" s="43" t="s">
        <v>111</v>
      </c>
      <c r="C78" s="34">
        <v>74</v>
      </c>
      <c r="D78" s="39"/>
      <c r="E78" s="40">
        <f>+'[2]SOLDURI BILANT'!D113</f>
        <v>0</v>
      </c>
      <c r="I78" s="41"/>
      <c r="J78" s="41"/>
      <c r="K78" s="41"/>
      <c r="M78" s="4"/>
    </row>
    <row r="79" spans="1:13" ht="29.25">
      <c r="A79" s="37">
        <v>9</v>
      </c>
      <c r="B79" s="43" t="s">
        <v>112</v>
      </c>
      <c r="C79" s="34">
        <v>75</v>
      </c>
      <c r="D79" s="58"/>
      <c r="E79" s="40">
        <f>+'[2]SOLDURI BILANT'!D20+'[2]SOLDURI BILANT'!D21</f>
        <v>0</v>
      </c>
      <c r="I79" s="41"/>
      <c r="J79" s="41"/>
      <c r="K79" s="41"/>
      <c r="M79" s="4"/>
    </row>
    <row r="80" spans="1:13" ht="32.25" customHeight="1">
      <c r="A80" s="37">
        <v>10</v>
      </c>
      <c r="B80" s="38" t="s">
        <v>113</v>
      </c>
      <c r="C80" s="34">
        <v>78</v>
      </c>
      <c r="D80" s="47">
        <f>D63+D67+D71+D73+D74+D75+D76+D78+D79</f>
        <v>342981133</v>
      </c>
      <c r="E80" s="48">
        <f>E63+E67+E71+E73+E74+E75+E76+E78+E79</f>
        <v>420699778</v>
      </c>
      <c r="I80" s="41"/>
      <c r="J80" s="41"/>
      <c r="K80" s="41"/>
      <c r="M80" s="4"/>
    </row>
    <row r="81" spans="1:13" ht="17.25" customHeight="1">
      <c r="A81" s="37">
        <v>11</v>
      </c>
      <c r="B81" s="38" t="s">
        <v>114</v>
      </c>
      <c r="C81" s="34">
        <v>79</v>
      </c>
      <c r="D81" s="47">
        <f>D61+D80</f>
        <v>343417268</v>
      </c>
      <c r="E81" s="48">
        <f>E61+E80</f>
        <v>421095924</v>
      </c>
      <c r="I81" s="41"/>
      <c r="J81" s="41"/>
      <c r="K81" s="41"/>
      <c r="M81" s="4"/>
    </row>
    <row r="82" spans="1:13" ht="46.5" customHeight="1">
      <c r="A82" s="37">
        <v>12</v>
      </c>
      <c r="B82" s="38" t="s">
        <v>115</v>
      </c>
      <c r="C82" s="34">
        <v>80</v>
      </c>
      <c r="D82" s="58">
        <f>D54-D81</f>
        <v>-279615974</v>
      </c>
      <c r="E82" s="40">
        <f>E54-E81</f>
        <v>-360236807</v>
      </c>
      <c r="I82" s="41"/>
      <c r="J82" s="41"/>
      <c r="K82" s="41"/>
      <c r="M82" s="4"/>
    </row>
    <row r="83" spans="1:13" ht="15.75" customHeight="1">
      <c r="A83" s="32" t="s">
        <v>63</v>
      </c>
      <c r="B83" s="38" t="s">
        <v>64</v>
      </c>
      <c r="C83" s="34">
        <v>83</v>
      </c>
      <c r="D83" s="75"/>
      <c r="E83" s="76"/>
      <c r="I83" s="41"/>
      <c r="J83" s="41"/>
      <c r="K83" s="41"/>
      <c r="M83" s="4"/>
    </row>
    <row r="84" spans="1:13" ht="72">
      <c r="A84" s="37" t="s">
        <v>22</v>
      </c>
      <c r="B84" s="43" t="s">
        <v>116</v>
      </c>
      <c r="C84" s="34">
        <v>84</v>
      </c>
      <c r="D84" s="39">
        <v>12542148</v>
      </c>
      <c r="E84" s="40">
        <f>+'[2]SOLDURI BILANT'!D7+'[2]SOLDURI BILANT'!D8+'[2]SOLDURI BILANT'!D9+'[2]SOLDURI BILANT'!D10+'[2]SOLDURI BILANT'!D11+'[2]SOLDURI BILANT'!D12+'[2]SOLDURI BILANT'!D13+'[2]SOLDURI BILANT'!D14+'[2]SOLDURI BILANT'!D15+'[2]SOLDURI BILANT'!C19+'[2]SOLDURI BILANT'!D16</f>
        <v>12542148</v>
      </c>
      <c r="I84" s="41"/>
      <c r="J84" s="41"/>
      <c r="K84" s="41"/>
      <c r="M84" s="4"/>
    </row>
    <row r="85" spans="1:13" ht="30" customHeight="1">
      <c r="A85" s="37" t="s">
        <v>24</v>
      </c>
      <c r="B85" s="43" t="s">
        <v>117</v>
      </c>
      <c r="C85" s="34">
        <v>85</v>
      </c>
      <c r="D85" s="39">
        <v>1824521</v>
      </c>
      <c r="E85" s="40">
        <f>+'[2]SOLDURI BILANT'!D17</f>
        <v>4362005</v>
      </c>
      <c r="I85" s="41"/>
      <c r="J85" s="41"/>
      <c r="K85" s="41"/>
      <c r="M85" s="4"/>
    </row>
    <row r="86" spans="1:13" ht="30" customHeight="1">
      <c r="A86" s="49" t="s">
        <v>26</v>
      </c>
      <c r="B86" s="77" t="s">
        <v>118</v>
      </c>
      <c r="C86" s="51">
        <v>86</v>
      </c>
      <c r="D86" s="39"/>
      <c r="E86" s="40">
        <f>+'[2]SOLDURI BILANT'!C17</f>
        <v>0</v>
      </c>
      <c r="I86" s="41"/>
      <c r="J86" s="41"/>
      <c r="K86" s="41"/>
      <c r="M86" s="4"/>
    </row>
    <row r="87" spans="1:13" ht="30" customHeight="1">
      <c r="A87" s="52" t="s">
        <v>28</v>
      </c>
      <c r="B87" s="53" t="s">
        <v>119</v>
      </c>
      <c r="C87" s="29">
        <v>87</v>
      </c>
      <c r="D87" s="39"/>
      <c r="E87" s="40">
        <f>+'[2]SOLDURI BILANT'!D18</f>
        <v>0</v>
      </c>
      <c r="G87" s="42"/>
      <c r="I87" s="41"/>
      <c r="J87" s="41"/>
      <c r="K87" s="41"/>
      <c r="M87" s="4"/>
    </row>
    <row r="88" spans="1:13" ht="29.25">
      <c r="A88" s="37" t="s">
        <v>30</v>
      </c>
      <c r="B88" s="43" t="s">
        <v>120</v>
      </c>
      <c r="C88" s="34">
        <v>88</v>
      </c>
      <c r="D88" s="39">
        <v>293982643</v>
      </c>
      <c r="E88" s="40">
        <f>+'[2]SOLDURI BILANT'!C18</f>
        <v>377140960</v>
      </c>
      <c r="I88" s="41"/>
      <c r="J88" s="41"/>
      <c r="K88" s="41"/>
      <c r="M88" s="4"/>
    </row>
    <row r="89" spans="1:13" ht="36" customHeight="1">
      <c r="A89" s="49"/>
      <c r="B89" s="50" t="s">
        <v>121</v>
      </c>
      <c r="C89" s="51">
        <v>90</v>
      </c>
      <c r="D89" s="78">
        <f>D84+D85-D86+D87-D88</f>
        <v>-279615974</v>
      </c>
      <c r="E89" s="79">
        <f>E84+E85-E86+E87-E88</f>
        <v>-360236807</v>
      </c>
      <c r="I89" s="41"/>
      <c r="J89" s="41"/>
      <c r="K89" s="41"/>
      <c r="M89" s="4"/>
    </row>
    <row r="90" spans="1:5" ht="18" customHeight="1">
      <c r="A90" s="14"/>
      <c r="B90" s="80" t="s">
        <v>65</v>
      </c>
      <c r="C90" s="81"/>
      <c r="D90" s="45" t="str">
        <f>IF(D82&lt;&gt;D89,"eroare"," ")</f>
        <v> </v>
      </c>
      <c r="E90" s="45" t="str">
        <f>IF(E82&lt;&gt;E89,"eroare"," ")</f>
        <v> </v>
      </c>
    </row>
    <row r="91" spans="1:5" ht="15.75" customHeight="1">
      <c r="A91" s="82"/>
      <c r="B91" s="83" t="s">
        <v>66</v>
      </c>
      <c r="C91" s="82"/>
      <c r="D91" s="82"/>
      <c r="E91" s="82"/>
    </row>
    <row r="92" spans="1:5" ht="15.75" customHeight="1">
      <c r="A92" s="82"/>
      <c r="B92" s="83"/>
      <c r="C92" s="82"/>
      <c r="D92" s="84"/>
      <c r="E92" s="82"/>
    </row>
    <row r="93" spans="1:5" ht="15.75" customHeight="1">
      <c r="A93" s="82"/>
      <c r="B93" s="83"/>
      <c r="C93" s="82"/>
      <c r="D93" s="82"/>
      <c r="E93" s="82"/>
    </row>
    <row r="94" spans="1:5" ht="15.75" customHeight="1">
      <c r="A94" s="82"/>
      <c r="B94" s="85" t="s">
        <v>67</v>
      </c>
      <c r="C94" s="82"/>
      <c r="D94" s="105" t="s">
        <v>68</v>
      </c>
      <c r="E94" s="105"/>
    </row>
    <row r="95" spans="4:5" ht="15.75" customHeight="1">
      <c r="D95" s="87"/>
      <c r="E95" s="88"/>
    </row>
    <row r="96" spans="2:5" ht="15.75" customHeight="1">
      <c r="B96" s="89"/>
      <c r="C96" s="90"/>
      <c r="D96" s="104"/>
      <c r="E96" s="104"/>
    </row>
    <row r="97" spans="2:5" ht="15" customHeight="1">
      <c r="B97" s="91"/>
      <c r="C97" s="90"/>
      <c r="D97" s="92"/>
      <c r="E97" s="93"/>
    </row>
    <row r="98" spans="2:5" ht="15.75" customHeight="1">
      <c r="B98" s="92"/>
      <c r="C98" s="90"/>
      <c r="D98" s="92"/>
      <c r="E98" s="93"/>
    </row>
    <row r="99" spans="2:5" ht="15.75" customHeight="1">
      <c r="B99" s="92"/>
      <c r="C99" s="90"/>
      <c r="D99" s="92"/>
      <c r="E99" s="93"/>
    </row>
    <row r="100" spans="2:5" ht="15" customHeight="1">
      <c r="B100" s="94"/>
      <c r="C100" s="95"/>
      <c r="D100" s="94"/>
      <c r="E100" s="93"/>
    </row>
    <row r="101" spans="2:5" ht="14.25" customHeight="1">
      <c r="B101" s="94"/>
      <c r="C101" s="95"/>
      <c r="D101" s="94"/>
      <c r="E101" s="93"/>
    </row>
    <row r="102" spans="2:5" ht="15.75" customHeight="1">
      <c r="B102" s="94"/>
      <c r="C102" s="95"/>
      <c r="D102" s="94"/>
      <c r="E102" s="93"/>
    </row>
    <row r="103" spans="2:5" ht="15.75" customHeight="1">
      <c r="B103" s="94"/>
      <c r="C103" s="96"/>
      <c r="D103" s="94"/>
      <c r="E103" s="93"/>
    </row>
    <row r="104" spans="2:5" ht="15" customHeight="1">
      <c r="B104" s="92"/>
      <c r="C104" s="90"/>
      <c r="D104" s="92"/>
      <c r="E104" s="93"/>
    </row>
    <row r="105" spans="2:5" ht="15.75" customHeight="1">
      <c r="B105" s="92"/>
      <c r="C105" s="90"/>
      <c r="D105" s="92"/>
      <c r="E105" s="93"/>
    </row>
    <row r="106" spans="2:5" ht="15.75" customHeight="1">
      <c r="B106" s="92"/>
      <c r="C106" s="90"/>
      <c r="D106" s="92"/>
      <c r="E106" s="93"/>
    </row>
    <row r="107" spans="2:5" ht="15.75" customHeight="1">
      <c r="B107" s="92"/>
      <c r="C107" s="90"/>
      <c r="D107" s="92"/>
      <c r="E107" s="93"/>
    </row>
    <row r="108" spans="2:5" ht="15.75" customHeight="1">
      <c r="B108" s="92"/>
      <c r="C108" s="90"/>
      <c r="D108" s="92"/>
      <c r="E108" s="93"/>
    </row>
    <row r="109" spans="2:5" ht="15.75" customHeight="1">
      <c r="B109" s="92"/>
      <c r="C109" s="90"/>
      <c r="D109" s="92"/>
      <c r="E109" s="93"/>
    </row>
    <row r="110" spans="2:5" ht="18">
      <c r="B110" s="92"/>
      <c r="C110" s="90"/>
      <c r="D110" s="92"/>
      <c r="E110" s="93"/>
    </row>
    <row r="111" spans="2:5" ht="18">
      <c r="B111" s="92"/>
      <c r="C111" s="90"/>
      <c r="D111" s="92"/>
      <c r="E111" s="93"/>
    </row>
  </sheetData>
  <sheetProtection password="CE86" sheet="1"/>
  <mergeCells count="15">
    <mergeCell ref="D96:E96"/>
    <mergeCell ref="D94:E94"/>
    <mergeCell ref="A14:A15"/>
    <mergeCell ref="B14:B15"/>
    <mergeCell ref="C14:C15"/>
    <mergeCell ref="D14:D15"/>
    <mergeCell ref="A11:E11"/>
    <mergeCell ref="A12:E12"/>
    <mergeCell ref="E14:E15"/>
    <mergeCell ref="A1:E1"/>
    <mergeCell ref="A3:D3"/>
    <mergeCell ref="A5:B5"/>
    <mergeCell ref="A6:C6"/>
    <mergeCell ref="A7:D7"/>
    <mergeCell ref="A9:C9"/>
  </mergeCells>
  <dataValidations count="1">
    <dataValidation type="whole" allowBlank="1" showInputMessage="1" showErrorMessage="1" sqref="D17:D89">
      <formula1>-99999999000000000000000000000</formula1>
      <formula2>9.99999999E+28</formula2>
    </dataValidation>
  </dataValidations>
  <printOptions horizontalCentered="1"/>
  <pageMargins left="0.43333333333333335" right="0.2361111111111111" top="0.3541666666666667" bottom="0.43333333333333335" header="0.5118055555555555" footer="0.43333333333333335"/>
  <pageSetup orientation="portrait" scale="89" r:id="rId3"/>
  <headerFooter alignWithMargins="0">
    <oddFooter>&amp;C&amp;A&amp;RPage &amp;P</oddFooter>
  </headerFooter>
  <rowBreaks count="5" manualBreakCount="5">
    <brk id="28" max="255" man="1"/>
    <brk id="37" max="255" man="1"/>
    <brk id="49" max="4" man="1"/>
    <brk id="68" max="4" man="1"/>
    <brk id="83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CAS</cp:lastModifiedBy>
  <dcterms:created xsi:type="dcterms:W3CDTF">2018-10-24T04:16:07Z</dcterms:created>
  <dcterms:modified xsi:type="dcterms:W3CDTF">2018-10-24T04:20:59Z</dcterms:modified>
  <cp:category/>
  <cp:version/>
  <cp:contentType/>
  <cp:contentStatus/>
</cp:coreProperties>
</file>